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especcaud/Documents/Enseignement/Centrale/2022 MME/"/>
    </mc:Choice>
  </mc:AlternateContent>
  <xr:revisionPtr revIDLastSave="0" documentId="13_ncr:1_{86601BF2-7A49-D946-9FF1-3FA8210133BD}" xr6:coauthVersionLast="47" xr6:coauthVersionMax="47" xr10:uidLastSave="{00000000-0000-0000-0000-000000000000}"/>
  <bookViews>
    <workbookView xWindow="33080" yWindow="9720" windowWidth="25600" windowHeight="12320" xr2:uid="{43E61932-1D9C-2B49-9F1B-F75A3643EADD}"/>
  </bookViews>
  <sheets>
    <sheet name="Centrale 3070" sheetId="8" r:id="rId1"/>
  </sheets>
  <definedNames>
    <definedName name="_xlnm.Print_Area" localSheetId="0">'Centrale 3070'!$A$66:$P$128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6" i="8" l="1"/>
  <c r="I24" i="8"/>
  <c r="AV123" i="8"/>
  <c r="A61" i="8"/>
  <c r="AN29" i="8"/>
  <c r="AK29" i="8"/>
  <c r="AF29" i="8"/>
  <c r="J24" i="8"/>
  <c r="K24" i="8" s="1"/>
  <c r="L24" i="8" s="1"/>
  <c r="M24" i="8" s="1"/>
  <c r="N24" i="8" s="1"/>
  <c r="O24" i="8" s="1"/>
  <c r="P24" i="8" s="1"/>
  <c r="Q24" i="8" s="1"/>
  <c r="R24" i="8" s="1"/>
  <c r="S24" i="8" s="1"/>
  <c r="T24" i="8" s="1"/>
  <c r="U24" i="8" s="1"/>
  <c r="V24" i="8" s="1"/>
  <c r="W24" i="8" s="1"/>
  <c r="X24" i="8" s="1"/>
  <c r="Y24" i="8" s="1"/>
  <c r="Z24" i="8" s="1"/>
  <c r="AA24" i="8" s="1"/>
  <c r="AB24" i="8" s="1"/>
  <c r="AC24" i="8" s="1"/>
  <c r="AD24" i="8" s="1"/>
  <c r="AE24" i="8" s="1"/>
  <c r="AF24" i="8" s="1"/>
  <c r="AG24" i="8" s="1"/>
  <c r="AH24" i="8" s="1"/>
  <c r="AI24" i="8" s="1"/>
  <c r="AJ24" i="8" s="1"/>
  <c r="AK24" i="8" s="1"/>
  <c r="AL24" i="8" s="1"/>
  <c r="AM24" i="8" s="1"/>
  <c r="AN24" i="8" s="1"/>
  <c r="AO24" i="8" s="1"/>
  <c r="AP24" i="8" s="1"/>
  <c r="AQ24" i="8" s="1"/>
  <c r="AR24" i="8" s="1"/>
  <c r="AS24" i="8" s="1"/>
  <c r="AT24" i="8" s="1"/>
  <c r="AU24" i="8" s="1"/>
  <c r="AV24" i="8" s="1"/>
  <c r="B13" i="8"/>
  <c r="AT29" i="8" s="1"/>
  <c r="B9" i="8"/>
  <c r="B19" i="8"/>
  <c r="E118" i="8"/>
  <c r="F118" i="8" s="1"/>
  <c r="G118" i="8" s="1"/>
  <c r="H118" i="8" s="1"/>
  <c r="I118" i="8" s="1"/>
  <c r="J118" i="8" s="1"/>
  <c r="K118" i="8" s="1"/>
  <c r="L118" i="8" s="1"/>
  <c r="M118" i="8" s="1"/>
  <c r="N118" i="8" s="1"/>
  <c r="O118" i="8" s="1"/>
  <c r="P118" i="8" s="1"/>
  <c r="Q118" i="8" s="1"/>
  <c r="R118" i="8" s="1"/>
  <c r="S118" i="8" s="1"/>
  <c r="T118" i="8" s="1"/>
  <c r="U118" i="8" s="1"/>
  <c r="V118" i="8" s="1"/>
  <c r="W118" i="8" s="1"/>
  <c r="X118" i="8" s="1"/>
  <c r="Y118" i="8" s="1"/>
  <c r="Z118" i="8" s="1"/>
  <c r="AA118" i="8" s="1"/>
  <c r="AB118" i="8" s="1"/>
  <c r="AC118" i="8" s="1"/>
  <c r="AD118" i="8" s="1"/>
  <c r="AE118" i="8" s="1"/>
  <c r="AF118" i="8" s="1"/>
  <c r="AG118" i="8" s="1"/>
  <c r="AH118" i="8" s="1"/>
  <c r="AI118" i="8" s="1"/>
  <c r="AJ118" i="8" s="1"/>
  <c r="AK118" i="8" s="1"/>
  <c r="AL118" i="8" s="1"/>
  <c r="AM118" i="8" s="1"/>
  <c r="AN118" i="8" s="1"/>
  <c r="AO118" i="8" s="1"/>
  <c r="AP118" i="8" s="1"/>
  <c r="AQ118" i="8" s="1"/>
  <c r="AR118" i="8" s="1"/>
  <c r="AS118" i="8" s="1"/>
  <c r="AT118" i="8" s="1"/>
  <c r="AU118" i="8" s="1"/>
  <c r="AV118" i="8" s="1"/>
  <c r="E86" i="8"/>
  <c r="E91" i="8"/>
  <c r="F91" i="8" s="1"/>
  <c r="G91" i="8" s="1"/>
  <c r="H91" i="8" s="1"/>
  <c r="I91" i="8" s="1"/>
  <c r="J91" i="8" s="1"/>
  <c r="K91" i="8" s="1"/>
  <c r="L91" i="8" s="1"/>
  <c r="M91" i="8" s="1"/>
  <c r="N91" i="8" s="1"/>
  <c r="O91" i="8" s="1"/>
  <c r="P91" i="8" s="1"/>
  <c r="Q91" i="8" s="1"/>
  <c r="R91" i="8" s="1"/>
  <c r="S91" i="8" s="1"/>
  <c r="T91" i="8" s="1"/>
  <c r="U91" i="8" s="1"/>
  <c r="V91" i="8" s="1"/>
  <c r="W91" i="8" s="1"/>
  <c r="X91" i="8" s="1"/>
  <c r="Y91" i="8" s="1"/>
  <c r="Z91" i="8" s="1"/>
  <c r="AA91" i="8" s="1"/>
  <c r="AB91" i="8" s="1"/>
  <c r="AC91" i="8" s="1"/>
  <c r="AD91" i="8" s="1"/>
  <c r="AE91" i="8" s="1"/>
  <c r="AF91" i="8" s="1"/>
  <c r="AG91" i="8" s="1"/>
  <c r="AH91" i="8" s="1"/>
  <c r="AI91" i="8" s="1"/>
  <c r="AJ91" i="8" s="1"/>
  <c r="AK91" i="8" s="1"/>
  <c r="AL91" i="8" s="1"/>
  <c r="AM91" i="8" s="1"/>
  <c r="AN91" i="8" s="1"/>
  <c r="AO91" i="8" s="1"/>
  <c r="AP91" i="8" s="1"/>
  <c r="AQ91" i="8" s="1"/>
  <c r="AR91" i="8" s="1"/>
  <c r="AS91" i="8" s="1"/>
  <c r="AT91" i="8" s="1"/>
  <c r="AU91" i="8" s="1"/>
  <c r="AV91" i="8" s="1"/>
  <c r="A69" i="8"/>
  <c r="E68" i="8"/>
  <c r="F68" i="8" s="1"/>
  <c r="B61" i="8"/>
  <c r="B58" i="8"/>
  <c r="B56" i="8"/>
  <c r="A47" i="8"/>
  <c r="A53" i="8" s="1"/>
  <c r="B43" i="8"/>
  <c r="B29" i="8"/>
  <c r="E26" i="8"/>
  <c r="E35" i="8" s="1"/>
  <c r="E43" i="8" s="1"/>
  <c r="E25" i="8"/>
  <c r="F25" i="8" s="1"/>
  <c r="G25" i="8" s="1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U25" i="8" s="1"/>
  <c r="V25" i="8" s="1"/>
  <c r="W25" i="8" s="1"/>
  <c r="X25" i="8" s="1"/>
  <c r="Y25" i="8" s="1"/>
  <c r="Z25" i="8" s="1"/>
  <c r="AA25" i="8" s="1"/>
  <c r="AB25" i="8" s="1"/>
  <c r="AC25" i="8" s="1"/>
  <c r="AD25" i="8" s="1"/>
  <c r="AE25" i="8" s="1"/>
  <c r="AF25" i="8" s="1"/>
  <c r="AG25" i="8" s="1"/>
  <c r="AH25" i="8" s="1"/>
  <c r="AI25" i="8" s="1"/>
  <c r="AJ25" i="8" s="1"/>
  <c r="AK25" i="8" s="1"/>
  <c r="AL25" i="8" s="1"/>
  <c r="AM25" i="8" s="1"/>
  <c r="AN25" i="8" s="1"/>
  <c r="AO25" i="8" s="1"/>
  <c r="AP25" i="8" s="1"/>
  <c r="AQ25" i="8" s="1"/>
  <c r="AR25" i="8" s="1"/>
  <c r="AS25" i="8" s="1"/>
  <c r="AT25" i="8" s="1"/>
  <c r="AU25" i="8" s="1"/>
  <c r="AV25" i="8" s="1"/>
  <c r="M18" i="8"/>
  <c r="C12" i="8"/>
  <c r="AU29" i="8" l="1"/>
  <c r="AG29" i="8"/>
  <c r="AO29" i="8"/>
  <c r="AV29" i="8"/>
  <c r="E29" i="8"/>
  <c r="AH29" i="8"/>
  <c r="AP29" i="8"/>
  <c r="AI29" i="8"/>
  <c r="AQ29" i="8"/>
  <c r="AJ29" i="8"/>
  <c r="AR29" i="8"/>
  <c r="E60" i="8"/>
  <c r="E27" i="8"/>
  <c r="E40" i="8" s="1"/>
  <c r="AD29" i="8"/>
  <c r="AL29" i="8"/>
  <c r="AS29" i="8"/>
  <c r="E79" i="8"/>
  <c r="AE29" i="8"/>
  <c r="AM29" i="8"/>
  <c r="A70" i="8"/>
  <c r="E31" i="8"/>
  <c r="E32" i="8" s="1"/>
  <c r="F26" i="8"/>
  <c r="F60" i="8" s="1"/>
  <c r="F115" i="8"/>
  <c r="F79" i="8"/>
  <c r="F110" i="8"/>
  <c r="G68" i="8"/>
  <c r="E115" i="8"/>
  <c r="E110" i="8"/>
  <c r="W29" i="8" l="1"/>
  <c r="O29" i="8"/>
  <c r="G29" i="8"/>
  <c r="AB29" i="8"/>
  <c r="S29" i="8"/>
  <c r="J29" i="8"/>
  <c r="AA29" i="8"/>
  <c r="R29" i="8"/>
  <c r="I29" i="8"/>
  <c r="Z29" i="8"/>
  <c r="Q29" i="8"/>
  <c r="H29" i="8"/>
  <c r="X29" i="8"/>
  <c r="N29" i="8"/>
  <c r="V29" i="8"/>
  <c r="M29" i="8"/>
  <c r="U29" i="8"/>
  <c r="T29" i="8"/>
  <c r="P29" i="8"/>
  <c r="L29" i="8"/>
  <c r="AC29" i="8"/>
  <c r="K29" i="8"/>
  <c r="F29" i="8"/>
  <c r="Y29" i="8"/>
  <c r="F31" i="8"/>
  <c r="F32" i="8" s="1"/>
  <c r="G26" i="8"/>
  <c r="G60" i="8" s="1"/>
  <c r="F35" i="8"/>
  <c r="F27" i="8"/>
  <c r="E46" i="8"/>
  <c r="G110" i="8"/>
  <c r="G115" i="8"/>
  <c r="G79" i="8"/>
  <c r="H68" i="8"/>
  <c r="E84" i="8"/>
  <c r="E47" i="8"/>
  <c r="E53" i="8" s="1"/>
  <c r="F43" i="8" l="1"/>
  <c r="F44" i="8" s="1"/>
  <c r="F81" i="8" s="1"/>
  <c r="E82" i="8"/>
  <c r="G31" i="8"/>
  <c r="G32" i="8" s="1"/>
  <c r="G27" i="8"/>
  <c r="G30" i="8" s="1"/>
  <c r="G35" i="8"/>
  <c r="H26" i="8"/>
  <c r="F30" i="8"/>
  <c r="F47" i="8"/>
  <c r="F53" i="8" s="1"/>
  <c r="F84" i="8"/>
  <c r="E44" i="8"/>
  <c r="H110" i="8"/>
  <c r="H115" i="8"/>
  <c r="H79" i="8"/>
  <c r="I68" i="8"/>
  <c r="E30" i="8"/>
  <c r="C29" i="8"/>
  <c r="F40" i="8"/>
  <c r="G40" i="8" l="1"/>
  <c r="H35" i="8"/>
  <c r="H60" i="8"/>
  <c r="G43" i="8"/>
  <c r="E117" i="8"/>
  <c r="E54" i="8"/>
  <c r="E69" i="8"/>
  <c r="F73" i="8" s="1"/>
  <c r="E98" i="8"/>
  <c r="G33" i="8"/>
  <c r="F33" i="8"/>
  <c r="E33" i="8"/>
  <c r="E70" i="8"/>
  <c r="I110" i="8"/>
  <c r="I115" i="8"/>
  <c r="I79" i="8"/>
  <c r="J68" i="8"/>
  <c r="H27" i="8"/>
  <c r="H30" i="8" s="1"/>
  <c r="I26" i="8"/>
  <c r="F46" i="8"/>
  <c r="E81" i="8"/>
  <c r="G54" i="8"/>
  <c r="G69" i="8"/>
  <c r="G70" i="8"/>
  <c r="G41" i="8"/>
  <c r="E41" i="8"/>
  <c r="E49" i="8" s="1"/>
  <c r="F41" i="8"/>
  <c r="F69" i="8"/>
  <c r="F54" i="8"/>
  <c r="F70" i="8"/>
  <c r="G84" i="8"/>
  <c r="G47" i="8"/>
  <c r="G53" i="8" s="1"/>
  <c r="I60" i="8" l="1"/>
  <c r="H40" i="8"/>
  <c r="H43" i="8"/>
  <c r="I40" i="8"/>
  <c r="F49" i="8"/>
  <c r="F50" i="8" s="1"/>
  <c r="F51" i="8" s="1"/>
  <c r="F55" i="8" s="1"/>
  <c r="F56" i="8" s="1"/>
  <c r="F61" i="8" s="1"/>
  <c r="H98" i="8"/>
  <c r="H69" i="8"/>
  <c r="H54" i="8"/>
  <c r="H70" i="8"/>
  <c r="I27" i="8"/>
  <c r="J26" i="8"/>
  <c r="J60" i="8" s="1"/>
  <c r="I35" i="8"/>
  <c r="E50" i="8"/>
  <c r="H31" i="8"/>
  <c r="H32" i="8" s="1"/>
  <c r="H33" i="8"/>
  <c r="E101" i="8"/>
  <c r="E119" i="8"/>
  <c r="F82" i="8"/>
  <c r="H41" i="8"/>
  <c r="F80" i="8"/>
  <c r="E100" i="8"/>
  <c r="G44" i="8"/>
  <c r="J110" i="8"/>
  <c r="J115" i="8"/>
  <c r="J79" i="8"/>
  <c r="K68" i="8"/>
  <c r="G80" i="8"/>
  <c r="G46" i="8"/>
  <c r="G82" i="8" s="1"/>
  <c r="E80" i="8"/>
  <c r="E122" i="8"/>
  <c r="F122" i="8" s="1"/>
  <c r="I43" i="8" l="1"/>
  <c r="F83" i="8"/>
  <c r="F85" i="8" s="1"/>
  <c r="K115" i="8"/>
  <c r="K110" i="8"/>
  <c r="K79" i="8"/>
  <c r="L68" i="8"/>
  <c r="I30" i="8"/>
  <c r="I33" i="8" s="1"/>
  <c r="I41" i="8"/>
  <c r="H101" i="8"/>
  <c r="G49" i="8"/>
  <c r="E51" i="8"/>
  <c r="E55" i="8" s="1"/>
  <c r="H44" i="8"/>
  <c r="E83" i="8"/>
  <c r="E123" i="8"/>
  <c r="F74" i="8"/>
  <c r="G122" i="8"/>
  <c r="G81" i="8"/>
  <c r="G83" i="8" s="1"/>
  <c r="G85" i="8" s="1"/>
  <c r="H80" i="8"/>
  <c r="H92" i="8"/>
  <c r="H46" i="8"/>
  <c r="H47" i="8"/>
  <c r="H53" i="8" s="1"/>
  <c r="J27" i="8"/>
  <c r="J40" i="8" s="1"/>
  <c r="K26" i="8"/>
  <c r="K60" i="8" s="1"/>
  <c r="J35" i="8"/>
  <c r="J43" i="8" l="1"/>
  <c r="F75" i="8"/>
  <c r="F117" i="8" s="1"/>
  <c r="G50" i="8"/>
  <c r="E85" i="8"/>
  <c r="I44" i="8"/>
  <c r="I93" i="8" s="1"/>
  <c r="H49" i="8"/>
  <c r="H81" i="8"/>
  <c r="H93" i="8"/>
  <c r="I54" i="8"/>
  <c r="I69" i="8"/>
  <c r="I98" i="8"/>
  <c r="I70" i="8"/>
  <c r="I31" i="8"/>
  <c r="I32" i="8" s="1"/>
  <c r="J30" i="8"/>
  <c r="J41" i="8"/>
  <c r="I80" i="8"/>
  <c r="I46" i="8"/>
  <c r="I92" i="8"/>
  <c r="H82" i="8"/>
  <c r="K35" i="8"/>
  <c r="L26" i="8"/>
  <c r="L60" i="8" s="1"/>
  <c r="K27" i="8"/>
  <c r="K40" i="8" s="1"/>
  <c r="E56" i="8"/>
  <c r="L110" i="8"/>
  <c r="L79" i="8"/>
  <c r="L115" i="8"/>
  <c r="M68" i="8"/>
  <c r="K43" i="8" l="1"/>
  <c r="H83" i="8"/>
  <c r="I82" i="8"/>
  <c r="G55" i="8"/>
  <c r="E58" i="8"/>
  <c r="E61" i="8"/>
  <c r="G51" i="8"/>
  <c r="J98" i="8"/>
  <c r="J69" i="8"/>
  <c r="J54" i="8"/>
  <c r="J70" i="8"/>
  <c r="J31" i="8"/>
  <c r="J32" i="8"/>
  <c r="H50" i="8"/>
  <c r="F98" i="8"/>
  <c r="F101" i="8"/>
  <c r="G73" i="8"/>
  <c r="M115" i="8"/>
  <c r="M110" i="8"/>
  <c r="M79" i="8"/>
  <c r="N68" i="8"/>
  <c r="K30" i="8"/>
  <c r="K41" i="8"/>
  <c r="J44" i="8"/>
  <c r="E87" i="8"/>
  <c r="F86" i="8"/>
  <c r="L35" i="8"/>
  <c r="L27" i="8"/>
  <c r="L40" i="8" s="1"/>
  <c r="M26" i="8"/>
  <c r="M60" i="8" s="1"/>
  <c r="I81" i="8"/>
  <c r="J92" i="8"/>
  <c r="J80" i="8"/>
  <c r="J46" i="8"/>
  <c r="I101" i="8"/>
  <c r="L43" i="8" l="1"/>
  <c r="I83" i="8"/>
  <c r="F123" i="8"/>
  <c r="G74" i="8"/>
  <c r="J47" i="8"/>
  <c r="J53" i="8" s="1"/>
  <c r="I47" i="8"/>
  <c r="I53" i="8" s="1"/>
  <c r="F87" i="8"/>
  <c r="F100" i="8"/>
  <c r="K92" i="8"/>
  <c r="K80" i="8"/>
  <c r="K46" i="8"/>
  <c r="J81" i="8"/>
  <c r="J93" i="8"/>
  <c r="F58" i="8"/>
  <c r="K31" i="8"/>
  <c r="K32" i="8" s="1"/>
  <c r="E88" i="8"/>
  <c r="E89" i="8" s="1"/>
  <c r="I49" i="8"/>
  <c r="N115" i="8"/>
  <c r="N79" i="8"/>
  <c r="N110" i="8"/>
  <c r="O68" i="8"/>
  <c r="J33" i="8"/>
  <c r="K44" i="8"/>
  <c r="K33" i="8"/>
  <c r="M35" i="8"/>
  <c r="N26" i="8"/>
  <c r="N60" i="8" s="1"/>
  <c r="M27" i="8"/>
  <c r="M40" i="8" s="1"/>
  <c r="L30" i="8"/>
  <c r="L41" i="8"/>
  <c r="H55" i="8"/>
  <c r="H56" i="8" s="1"/>
  <c r="H61" i="8" s="1"/>
  <c r="J49" i="8"/>
  <c r="F119" i="8"/>
  <c r="H51" i="8"/>
  <c r="J101" i="8"/>
  <c r="J82" i="8"/>
  <c r="K69" i="8"/>
  <c r="K98" i="8"/>
  <c r="K54" i="8"/>
  <c r="K70" i="8"/>
  <c r="G56" i="8"/>
  <c r="M43" i="8" l="1"/>
  <c r="J83" i="8"/>
  <c r="K47" i="8"/>
  <c r="K53" i="8" s="1"/>
  <c r="K49" i="8"/>
  <c r="I50" i="8"/>
  <c r="I51" i="8" s="1"/>
  <c r="G61" i="8"/>
  <c r="J50" i="8"/>
  <c r="J51" i="8" s="1"/>
  <c r="E111" i="8"/>
  <c r="E112" i="8" s="1"/>
  <c r="E128" i="8" s="1"/>
  <c r="L80" i="8"/>
  <c r="L92" i="8"/>
  <c r="L46" i="8"/>
  <c r="G75" i="8"/>
  <c r="N35" i="8"/>
  <c r="O26" i="8"/>
  <c r="O60" i="8" s="1"/>
  <c r="N27" i="8"/>
  <c r="N40" i="8" s="1"/>
  <c r="L44" i="8"/>
  <c r="K101" i="8"/>
  <c r="O115" i="8"/>
  <c r="O79" i="8"/>
  <c r="O110" i="8"/>
  <c r="P68" i="8"/>
  <c r="L69" i="8"/>
  <c r="L98" i="8"/>
  <c r="L54" i="8"/>
  <c r="L70" i="8"/>
  <c r="L31" i="8"/>
  <c r="L33" i="8"/>
  <c r="F88" i="8"/>
  <c r="F89" i="8" s="1"/>
  <c r="M30" i="8"/>
  <c r="M41" i="8"/>
  <c r="K81" i="8"/>
  <c r="K93" i="8"/>
  <c r="G58" i="8"/>
  <c r="K82" i="8"/>
  <c r="N43" i="8" l="1"/>
  <c r="G86" i="8"/>
  <c r="G87" i="8" s="1"/>
  <c r="G117" i="8"/>
  <c r="F111" i="8"/>
  <c r="K83" i="8"/>
  <c r="L32" i="8"/>
  <c r="M33" i="8" s="1"/>
  <c r="L82" i="8"/>
  <c r="M92" i="8"/>
  <c r="M80" i="8"/>
  <c r="M46" i="8"/>
  <c r="N30" i="8"/>
  <c r="N41" i="8"/>
  <c r="K50" i="8"/>
  <c r="K51" i="8" s="1"/>
  <c r="M54" i="8"/>
  <c r="M69" i="8"/>
  <c r="M98" i="8"/>
  <c r="M70" i="8"/>
  <c r="M31" i="8"/>
  <c r="M32" i="8" s="1"/>
  <c r="P26" i="8"/>
  <c r="P60" i="8" s="1"/>
  <c r="O27" i="8"/>
  <c r="O40" i="8" s="1"/>
  <c r="O35" i="8"/>
  <c r="L101" i="8"/>
  <c r="J55" i="8"/>
  <c r="J56" i="8" s="1"/>
  <c r="J61" i="8" s="1"/>
  <c r="E113" i="8"/>
  <c r="H58" i="8"/>
  <c r="L81" i="8"/>
  <c r="L93" i="8"/>
  <c r="G98" i="8"/>
  <c r="G101" i="8"/>
  <c r="C75" i="8"/>
  <c r="H76" i="8"/>
  <c r="H73" i="8"/>
  <c r="E124" i="8"/>
  <c r="P115" i="8"/>
  <c r="P110" i="8"/>
  <c r="Q68" i="8"/>
  <c r="P79" i="8"/>
  <c r="M44" i="8"/>
  <c r="I55" i="8"/>
  <c r="L83" i="8" l="1"/>
  <c r="O43" i="8"/>
  <c r="F112" i="8"/>
  <c r="F128" i="8" s="1"/>
  <c r="M49" i="8"/>
  <c r="M47" i="8"/>
  <c r="M53" i="8" s="1"/>
  <c r="N33" i="8"/>
  <c r="G88" i="8"/>
  <c r="L47" i="8"/>
  <c r="L53" i="8" s="1"/>
  <c r="L49" i="8"/>
  <c r="I56" i="8"/>
  <c r="H84" i="8"/>
  <c r="H117" i="8" s="1"/>
  <c r="N31" i="8"/>
  <c r="P27" i="8"/>
  <c r="P40" i="8" s="1"/>
  <c r="P35" i="8"/>
  <c r="Q26" i="8"/>
  <c r="Q60" i="8" s="1"/>
  <c r="K55" i="8"/>
  <c r="K56" i="8" s="1"/>
  <c r="K61" i="8" s="1"/>
  <c r="M82" i="8"/>
  <c r="M81" i="8"/>
  <c r="M93" i="8"/>
  <c r="E125" i="8"/>
  <c r="I76" i="8"/>
  <c r="I84" i="8" s="1"/>
  <c r="I85" i="8" s="1"/>
  <c r="G123" i="8"/>
  <c r="H74" i="8"/>
  <c r="N44" i="8"/>
  <c r="N69" i="8"/>
  <c r="N98" i="8"/>
  <c r="N54" i="8"/>
  <c r="N70" i="8"/>
  <c r="Q110" i="8"/>
  <c r="Q115" i="8"/>
  <c r="R68" i="8"/>
  <c r="Q79" i="8"/>
  <c r="G119" i="8"/>
  <c r="G100" i="8"/>
  <c r="N80" i="8"/>
  <c r="N92" i="8"/>
  <c r="N46" i="8"/>
  <c r="O30" i="8"/>
  <c r="O41" i="8"/>
  <c r="M101" i="8"/>
  <c r="P43" i="8" l="1"/>
  <c r="I58" i="8"/>
  <c r="J58" i="8" s="1"/>
  <c r="K58" i="8" s="1"/>
  <c r="F113" i="8"/>
  <c r="F124" i="8"/>
  <c r="F125" i="8" s="1"/>
  <c r="M83" i="8"/>
  <c r="N82" i="8"/>
  <c r="Q27" i="8"/>
  <c r="Q40" i="8" s="1"/>
  <c r="Q35" i="8"/>
  <c r="R26" i="8"/>
  <c r="R60" i="8" s="1"/>
  <c r="N81" i="8"/>
  <c r="N93" i="8"/>
  <c r="R110" i="8"/>
  <c r="R115" i="8"/>
  <c r="R79" i="8"/>
  <c r="S68" i="8"/>
  <c r="P30" i="8"/>
  <c r="P41" i="8"/>
  <c r="N101" i="8"/>
  <c r="O44" i="8"/>
  <c r="H85" i="8"/>
  <c r="O80" i="8"/>
  <c r="O92" i="8"/>
  <c r="O46" i="8"/>
  <c r="J76" i="8"/>
  <c r="I61" i="8"/>
  <c r="G89" i="8"/>
  <c r="M50" i="8"/>
  <c r="M51" i="8" s="1"/>
  <c r="O69" i="8"/>
  <c r="O98" i="8"/>
  <c r="O54" i="8"/>
  <c r="O70" i="8"/>
  <c r="O31" i="8"/>
  <c r="O32" i="8" s="1"/>
  <c r="H86" i="8"/>
  <c r="H95" i="8"/>
  <c r="N32" i="8"/>
  <c r="L50" i="8"/>
  <c r="L51" i="8" s="1"/>
  <c r="Q43" i="8" l="1"/>
  <c r="N83" i="8"/>
  <c r="N47" i="8"/>
  <c r="N53" i="8" s="1"/>
  <c r="N49" i="8"/>
  <c r="O33" i="8"/>
  <c r="H87" i="8"/>
  <c r="O47" i="8"/>
  <c r="O53" i="8" s="1"/>
  <c r="P80" i="8"/>
  <c r="P92" i="8"/>
  <c r="P46" i="8"/>
  <c r="Q30" i="8"/>
  <c r="Q31" i="8" s="1"/>
  <c r="Q41" i="8"/>
  <c r="O81" i="8"/>
  <c r="O93" i="8"/>
  <c r="P98" i="8"/>
  <c r="P54" i="8"/>
  <c r="P69" i="8"/>
  <c r="P70" i="8"/>
  <c r="P33" i="8"/>
  <c r="P31" i="8"/>
  <c r="O82" i="8"/>
  <c r="S115" i="8"/>
  <c r="S79" i="8"/>
  <c r="S110" i="8"/>
  <c r="T68" i="8"/>
  <c r="O101" i="8"/>
  <c r="J84" i="8"/>
  <c r="J85" i="8" s="1"/>
  <c r="O49" i="8"/>
  <c r="H119" i="8"/>
  <c r="I117" i="8"/>
  <c r="M55" i="8"/>
  <c r="M56" i="8" s="1"/>
  <c r="M61" i="8" s="1"/>
  <c r="K76" i="8"/>
  <c r="L76" i="8" s="1"/>
  <c r="L84" i="8" s="1"/>
  <c r="L85" i="8" s="1"/>
  <c r="R27" i="8"/>
  <c r="R40" i="8" s="1"/>
  <c r="S26" i="8"/>
  <c r="S60" i="8" s="1"/>
  <c r="R35" i="8"/>
  <c r="L55" i="8"/>
  <c r="G111" i="8"/>
  <c r="G112" i="8" s="1"/>
  <c r="P44" i="8"/>
  <c r="R43" i="8" l="1"/>
  <c r="O83" i="8"/>
  <c r="Q44" i="8"/>
  <c r="G113" i="8"/>
  <c r="G128" i="8"/>
  <c r="P82" i="8"/>
  <c r="H88" i="8"/>
  <c r="Q80" i="8"/>
  <c r="Q92" i="8"/>
  <c r="Q46" i="8"/>
  <c r="S35" i="8"/>
  <c r="S27" i="8"/>
  <c r="S40" i="8" s="1"/>
  <c r="T26" i="8"/>
  <c r="T60" i="8" s="1"/>
  <c r="T79" i="8"/>
  <c r="T110" i="8"/>
  <c r="U68" i="8"/>
  <c r="T115" i="8"/>
  <c r="L56" i="8"/>
  <c r="R30" i="8"/>
  <c r="R41" i="8"/>
  <c r="J117" i="8"/>
  <c r="I119" i="8"/>
  <c r="Q32" i="8"/>
  <c r="N50" i="8"/>
  <c r="N51" i="8" s="1"/>
  <c r="P93" i="8"/>
  <c r="P81" i="8"/>
  <c r="M76" i="8"/>
  <c r="O50" i="8"/>
  <c r="P101" i="8"/>
  <c r="Q98" i="8"/>
  <c r="Q69" i="8"/>
  <c r="Q54" i="8"/>
  <c r="Q70" i="8"/>
  <c r="K84" i="8"/>
  <c r="K85" i="8" s="1"/>
  <c r="P32" i="8"/>
  <c r="Q33" i="8" s="1"/>
  <c r="G124" i="8"/>
  <c r="H89" i="8" l="1"/>
  <c r="H111" i="8" s="1"/>
  <c r="H94" i="8"/>
  <c r="S43" i="8"/>
  <c r="P83" i="8"/>
  <c r="P47" i="8"/>
  <c r="P53" i="8" s="1"/>
  <c r="U115" i="8"/>
  <c r="U110" i="8"/>
  <c r="U79" i="8"/>
  <c r="V68" i="8"/>
  <c r="M84" i="8"/>
  <c r="M85" i="8" s="1"/>
  <c r="J119" i="8"/>
  <c r="K117" i="8"/>
  <c r="O55" i="8"/>
  <c r="O56" i="8" s="1"/>
  <c r="O61" i="8" s="1"/>
  <c r="O51" i="8"/>
  <c r="R98" i="8"/>
  <c r="R54" i="8"/>
  <c r="R69" i="8"/>
  <c r="R70" i="8"/>
  <c r="R33" i="8"/>
  <c r="R31" i="8"/>
  <c r="P49" i="8"/>
  <c r="Q93" i="8"/>
  <c r="Q81" i="8"/>
  <c r="G125" i="8"/>
  <c r="N55" i="8"/>
  <c r="L61" i="8"/>
  <c r="L58" i="8"/>
  <c r="U26" i="8"/>
  <c r="U60" i="8" s="1"/>
  <c r="T27" i="8"/>
  <c r="T40" i="8" s="1"/>
  <c r="T35" i="8"/>
  <c r="Q82" i="8"/>
  <c r="R44" i="8"/>
  <c r="Q101" i="8"/>
  <c r="Q49" i="8"/>
  <c r="R80" i="8"/>
  <c r="R46" i="8"/>
  <c r="R92" i="8"/>
  <c r="Q47" i="8"/>
  <c r="Q53" i="8" s="1"/>
  <c r="S30" i="8"/>
  <c r="S41" i="8"/>
  <c r="N76" i="8"/>
  <c r="H96" i="8" l="1"/>
  <c r="T43" i="8"/>
  <c r="Q83" i="8"/>
  <c r="U35" i="8"/>
  <c r="U27" i="8"/>
  <c r="U40" i="8" s="1"/>
  <c r="V26" i="8"/>
  <c r="V60" i="8" s="1"/>
  <c r="R101" i="8"/>
  <c r="K119" i="8"/>
  <c r="L117" i="8"/>
  <c r="R81" i="8"/>
  <c r="R93" i="8"/>
  <c r="N56" i="8"/>
  <c r="R82" i="8"/>
  <c r="P50" i="8"/>
  <c r="O76" i="8"/>
  <c r="O84" i="8" s="1"/>
  <c r="O85" i="8" s="1"/>
  <c r="S69" i="8"/>
  <c r="S54" i="8"/>
  <c r="S98" i="8"/>
  <c r="S70" i="8"/>
  <c r="S31" i="8"/>
  <c r="Q50" i="8"/>
  <c r="M58" i="8"/>
  <c r="S44" i="8"/>
  <c r="N84" i="8"/>
  <c r="N85" i="8" s="1"/>
  <c r="R32" i="8"/>
  <c r="R47" i="8" s="1"/>
  <c r="S80" i="8"/>
  <c r="S46" i="8"/>
  <c r="S92" i="8"/>
  <c r="T30" i="8"/>
  <c r="T41" i="8"/>
  <c r="V115" i="8"/>
  <c r="V79" i="8"/>
  <c r="V110" i="8"/>
  <c r="W68" i="8"/>
  <c r="H100" i="8" l="1"/>
  <c r="U43" i="8"/>
  <c r="R83" i="8"/>
  <c r="N58" i="8"/>
  <c r="O58" i="8" s="1"/>
  <c r="P76" i="8"/>
  <c r="Q76" i="8" s="1"/>
  <c r="T31" i="8"/>
  <c r="T32" i="8" s="1"/>
  <c r="S82" i="8"/>
  <c r="S101" i="8"/>
  <c r="M117" i="8"/>
  <c r="L119" i="8"/>
  <c r="U30" i="8"/>
  <c r="U41" i="8"/>
  <c r="Q55" i="8"/>
  <c r="Q56" i="8" s="1"/>
  <c r="Q61" i="8" s="1"/>
  <c r="Q51" i="8"/>
  <c r="T69" i="8"/>
  <c r="T54" i="8"/>
  <c r="T98" i="8"/>
  <c r="T70" i="8"/>
  <c r="R53" i="8"/>
  <c r="R49" i="8"/>
  <c r="S81" i="8"/>
  <c r="S93" i="8"/>
  <c r="S33" i="8"/>
  <c r="N61" i="8"/>
  <c r="S32" i="8"/>
  <c r="W110" i="8"/>
  <c r="W79" i="8"/>
  <c r="X68" i="8"/>
  <c r="W115" i="8"/>
  <c r="T44" i="8"/>
  <c r="P55" i="8"/>
  <c r="P56" i="8" s="1"/>
  <c r="P61" i="8" s="1"/>
  <c r="T80" i="8"/>
  <c r="T92" i="8"/>
  <c r="T46" i="8"/>
  <c r="P51" i="8"/>
  <c r="V35" i="8"/>
  <c r="W26" i="8"/>
  <c r="W60" i="8" s="1"/>
  <c r="V27" i="8"/>
  <c r="V40" i="8" s="1"/>
  <c r="P84" i="8" l="1"/>
  <c r="P85" i="8" s="1"/>
  <c r="V43" i="8"/>
  <c r="R76" i="8"/>
  <c r="R84" i="8" s="1"/>
  <c r="R85" i="8" s="1"/>
  <c r="S49" i="8"/>
  <c r="S50" i="8" s="1"/>
  <c r="S47" i="8"/>
  <c r="S53" i="8" s="1"/>
  <c r="T47" i="8"/>
  <c r="T53" i="8" s="1"/>
  <c r="Q84" i="8"/>
  <c r="Q85" i="8" s="1"/>
  <c r="S76" i="8"/>
  <c r="T76" i="8" s="1"/>
  <c r="S83" i="8"/>
  <c r="T49" i="8"/>
  <c r="T50" i="8" s="1"/>
  <c r="V30" i="8"/>
  <c r="V41" i="8"/>
  <c r="T82" i="8"/>
  <c r="T81" i="8"/>
  <c r="T93" i="8"/>
  <c r="W35" i="8"/>
  <c r="X26" i="8"/>
  <c r="X60" i="8" s="1"/>
  <c r="W27" i="8"/>
  <c r="W40" i="8" s="1"/>
  <c r="T101" i="8"/>
  <c r="U54" i="8"/>
  <c r="U69" i="8"/>
  <c r="U98" i="8"/>
  <c r="U70" i="8"/>
  <c r="U33" i="8"/>
  <c r="X110" i="8"/>
  <c r="X115" i="8"/>
  <c r="X79" i="8"/>
  <c r="Y68" i="8"/>
  <c r="U44" i="8"/>
  <c r="N117" i="8"/>
  <c r="M119" i="8"/>
  <c r="U31" i="8"/>
  <c r="U80" i="8"/>
  <c r="U92" i="8"/>
  <c r="U46" i="8"/>
  <c r="T33" i="8"/>
  <c r="R50" i="8"/>
  <c r="R51" i="8" s="1"/>
  <c r="P58" i="8"/>
  <c r="Q58" i="8" s="1"/>
  <c r="W43" i="8" l="1"/>
  <c r="T84" i="8"/>
  <c r="S84" i="8"/>
  <c r="S85" i="8" s="1"/>
  <c r="U76" i="8"/>
  <c r="V76" i="8" s="1"/>
  <c r="T83" i="8"/>
  <c r="T55" i="8"/>
  <c r="T56" i="8" s="1"/>
  <c r="T61" i="8" s="1"/>
  <c r="T51" i="8"/>
  <c r="N119" i="8"/>
  <c r="O117" i="8"/>
  <c r="U101" i="8"/>
  <c r="S55" i="8"/>
  <c r="S56" i="8" s="1"/>
  <c r="S61" i="8" s="1"/>
  <c r="U82" i="8"/>
  <c r="U81" i="8"/>
  <c r="U93" i="8"/>
  <c r="S51" i="8"/>
  <c r="W30" i="8"/>
  <c r="W41" i="8"/>
  <c r="Y110" i="8"/>
  <c r="Y115" i="8"/>
  <c r="Y79" i="8"/>
  <c r="Z68" i="8"/>
  <c r="V44" i="8"/>
  <c r="X35" i="8"/>
  <c r="Y26" i="8"/>
  <c r="Y60" i="8" s="1"/>
  <c r="X27" i="8"/>
  <c r="X40" i="8" s="1"/>
  <c r="V80" i="8"/>
  <c r="V92" i="8"/>
  <c r="V46" i="8"/>
  <c r="V69" i="8"/>
  <c r="V98" i="8"/>
  <c r="V54" i="8"/>
  <c r="V70" i="8"/>
  <c r="V31" i="8"/>
  <c r="R55" i="8"/>
  <c r="R56" i="8" s="1"/>
  <c r="R61" i="8" s="1"/>
  <c r="U32" i="8"/>
  <c r="T85" i="8" l="1"/>
  <c r="X43" i="8"/>
  <c r="W76" i="8"/>
  <c r="X76" i="8" s="1"/>
  <c r="U49" i="8"/>
  <c r="U50" i="8" s="1"/>
  <c r="U47" i="8"/>
  <c r="U53" i="8" s="1"/>
  <c r="U83" i="8"/>
  <c r="V33" i="8"/>
  <c r="W69" i="8"/>
  <c r="W98" i="8"/>
  <c r="W54" i="8"/>
  <c r="W70" i="8"/>
  <c r="W31" i="8"/>
  <c r="W32" i="8" s="1"/>
  <c r="W47" i="8" s="1"/>
  <c r="X30" i="8"/>
  <c r="X41" i="8"/>
  <c r="V81" i="8"/>
  <c r="V93" i="8"/>
  <c r="Z110" i="8"/>
  <c r="Z115" i="8"/>
  <c r="Z79" i="8"/>
  <c r="AA68" i="8"/>
  <c r="O119" i="8"/>
  <c r="P117" i="8"/>
  <c r="V32" i="8"/>
  <c r="W44" i="8"/>
  <c r="Y27" i="8"/>
  <c r="Y40" i="8" s="1"/>
  <c r="Z26" i="8"/>
  <c r="Z60" i="8" s="1"/>
  <c r="Y35" i="8"/>
  <c r="U84" i="8"/>
  <c r="V101" i="8"/>
  <c r="W80" i="8"/>
  <c r="W92" i="8"/>
  <c r="W46" i="8"/>
  <c r="R58" i="8"/>
  <c r="S58" i="8" s="1"/>
  <c r="T58" i="8" s="1"/>
  <c r="V82" i="8"/>
  <c r="U85" i="8" l="1"/>
  <c r="Y76" i="8"/>
  <c r="Y43" i="8"/>
  <c r="V49" i="8"/>
  <c r="V50" i="8" s="1"/>
  <c r="V51" i="8" s="1"/>
  <c r="V47" i="8"/>
  <c r="V53" i="8" s="1"/>
  <c r="W33" i="8"/>
  <c r="V83" i="8"/>
  <c r="W49" i="8"/>
  <c r="W50" i="8" s="1"/>
  <c r="W55" i="8" s="1"/>
  <c r="W56" i="8" s="1"/>
  <c r="W61" i="8" s="1"/>
  <c r="X31" i="8"/>
  <c r="X32" i="8" s="1"/>
  <c r="Y30" i="8"/>
  <c r="Y41" i="8"/>
  <c r="U55" i="8"/>
  <c r="U56" i="8" s="1"/>
  <c r="U61" i="8" s="1"/>
  <c r="U51" i="8"/>
  <c r="AA115" i="8"/>
  <c r="AA110" i="8"/>
  <c r="AA79" i="8"/>
  <c r="AB68" i="8"/>
  <c r="X44" i="8"/>
  <c r="X80" i="8"/>
  <c r="X92" i="8"/>
  <c r="X46" i="8"/>
  <c r="W81" i="8"/>
  <c r="W93" i="8"/>
  <c r="W101" i="8"/>
  <c r="W82" i="8"/>
  <c r="Z27" i="8"/>
  <c r="Z40" i="8" s="1"/>
  <c r="AA26" i="8"/>
  <c r="AA60" i="8" s="1"/>
  <c r="Z35" i="8"/>
  <c r="Z76" i="8"/>
  <c r="V84" i="8"/>
  <c r="X98" i="8"/>
  <c r="X69" i="8"/>
  <c r="X54" i="8"/>
  <c r="X70" i="8"/>
  <c r="X33" i="8"/>
  <c r="P119" i="8"/>
  <c r="Q117" i="8"/>
  <c r="W84" i="8"/>
  <c r="W53" i="8"/>
  <c r="Z43" i="8" l="1"/>
  <c r="V85" i="8"/>
  <c r="X47" i="8"/>
  <c r="X53" i="8" s="1"/>
  <c r="X49" i="8"/>
  <c r="X50" i="8" s="1"/>
  <c r="X55" i="8" s="1"/>
  <c r="X56" i="8" s="1"/>
  <c r="X61" i="8" s="1"/>
  <c r="W51" i="8"/>
  <c r="W83" i="8"/>
  <c r="W85" i="8" s="1"/>
  <c r="X84" i="8"/>
  <c r="U58" i="8"/>
  <c r="R117" i="8"/>
  <c r="Q119" i="8"/>
  <c r="Z30" i="8"/>
  <c r="Z41" i="8"/>
  <c r="Y80" i="8"/>
  <c r="Y92" i="8"/>
  <c r="Y46" i="8"/>
  <c r="Y98" i="8"/>
  <c r="Y69" i="8"/>
  <c r="Y54" i="8"/>
  <c r="Y70" i="8"/>
  <c r="Y33" i="8"/>
  <c r="Y31" i="8"/>
  <c r="X81" i="8"/>
  <c r="X93" i="8"/>
  <c r="AB110" i="8"/>
  <c r="AB115" i="8"/>
  <c r="AB79" i="8"/>
  <c r="AC68" i="8"/>
  <c r="AD68" i="8" s="1"/>
  <c r="X101" i="8"/>
  <c r="X82" i="8"/>
  <c r="V55" i="8"/>
  <c r="V56" i="8" s="1"/>
  <c r="V61" i="8" s="1"/>
  <c r="AA35" i="8"/>
  <c r="AA27" i="8"/>
  <c r="AA40" i="8" s="1"/>
  <c r="AA76" i="8"/>
  <c r="AB26" i="8"/>
  <c r="AB60" i="8" s="1"/>
  <c r="Y44" i="8"/>
  <c r="AD110" i="8" l="1"/>
  <c r="AD79" i="8"/>
  <c r="AE68" i="8"/>
  <c r="AD115" i="8"/>
  <c r="AA43" i="8"/>
  <c r="X83" i="8"/>
  <c r="X85" i="8" s="1"/>
  <c r="V58" i="8"/>
  <c r="W58" i="8" s="1"/>
  <c r="X58" i="8" s="1"/>
  <c r="Y101" i="8"/>
  <c r="AA30" i="8"/>
  <c r="AA41" i="8"/>
  <c r="Z98" i="8"/>
  <c r="Z54" i="8"/>
  <c r="Z69" i="8"/>
  <c r="Z70" i="8"/>
  <c r="Y82" i="8"/>
  <c r="Z31" i="8"/>
  <c r="Z32" i="8" s="1"/>
  <c r="X51" i="8"/>
  <c r="R119" i="8"/>
  <c r="S117" i="8"/>
  <c r="Z44" i="8"/>
  <c r="Y32" i="8"/>
  <c r="Y93" i="8"/>
  <c r="Y81" i="8"/>
  <c r="AB76" i="8"/>
  <c r="AB27" i="8"/>
  <c r="AB40" i="8" s="1"/>
  <c r="AB35" i="8"/>
  <c r="AB43" i="8" s="1"/>
  <c r="AC26" i="8"/>
  <c r="AC115" i="8"/>
  <c r="AC110" i="8"/>
  <c r="AC79" i="8"/>
  <c r="Z80" i="8"/>
  <c r="Z92" i="8"/>
  <c r="Z46" i="8"/>
  <c r="Y83" i="8" l="1"/>
  <c r="AC60" i="8"/>
  <c r="AD26" i="8"/>
  <c r="AE110" i="8"/>
  <c r="AF68" i="8"/>
  <c r="AE115" i="8"/>
  <c r="AE79" i="8"/>
  <c r="Z47" i="8"/>
  <c r="Z53" i="8" s="1"/>
  <c r="Y49" i="8"/>
  <c r="Y50" i="8" s="1"/>
  <c r="Y47" i="8"/>
  <c r="Y53" i="8" s="1"/>
  <c r="Z33" i="8"/>
  <c r="Z82" i="8"/>
  <c r="AA54" i="8"/>
  <c r="AA98" i="8"/>
  <c r="AA69" i="8"/>
  <c r="AA70" i="8"/>
  <c r="AA33" i="8"/>
  <c r="Z49" i="8"/>
  <c r="AA31" i="8"/>
  <c r="AC76" i="8"/>
  <c r="AC35" i="8"/>
  <c r="AC27" i="8"/>
  <c r="AC40" i="8" s="1"/>
  <c r="Y84" i="8"/>
  <c r="AA44" i="8"/>
  <c r="AB30" i="8"/>
  <c r="AB41" i="8"/>
  <c r="Z101" i="8"/>
  <c r="Z81" i="8"/>
  <c r="Z93" i="8"/>
  <c r="AA80" i="8"/>
  <c r="AA46" i="8"/>
  <c r="AA92" i="8"/>
  <c r="Z84" i="8"/>
  <c r="S119" i="8"/>
  <c r="T117" i="8"/>
  <c r="Y85" i="8" l="1"/>
  <c r="AF110" i="8"/>
  <c r="AG68" i="8"/>
  <c r="AF115" i="8"/>
  <c r="AF79" i="8"/>
  <c r="AD60" i="8"/>
  <c r="AD76" i="8"/>
  <c r="AD27" i="8"/>
  <c r="AD30" i="8" s="1"/>
  <c r="AD35" i="8"/>
  <c r="AE26" i="8"/>
  <c r="AC43" i="8"/>
  <c r="Z83" i="8"/>
  <c r="Z85" i="8" s="1"/>
  <c r="AA93" i="8"/>
  <c r="AA81" i="8"/>
  <c r="Y55" i="8"/>
  <c r="Y56" i="8" s="1"/>
  <c r="Y51" i="8"/>
  <c r="AA32" i="8"/>
  <c r="Z50" i="8"/>
  <c r="Z51" i="8" s="1"/>
  <c r="AA82" i="8"/>
  <c r="AB69" i="8"/>
  <c r="AB98" i="8"/>
  <c r="AB54" i="8"/>
  <c r="AB70" i="8"/>
  <c r="AB31" i="8"/>
  <c r="AC30" i="8"/>
  <c r="AC41" i="8"/>
  <c r="U117" i="8"/>
  <c r="T119" i="8"/>
  <c r="AB44" i="8"/>
  <c r="AA101" i="8"/>
  <c r="AB80" i="8"/>
  <c r="AB46" i="8"/>
  <c r="AB92" i="8"/>
  <c r="AD43" i="8" l="1"/>
  <c r="AD44" i="8" s="1"/>
  <c r="AD54" i="8"/>
  <c r="AD98" i="8"/>
  <c r="AD69" i="8"/>
  <c r="AD70" i="8"/>
  <c r="AA83" i="8"/>
  <c r="AD41" i="8"/>
  <c r="AD40" i="8"/>
  <c r="AD46" i="8" s="1"/>
  <c r="AD82" i="8" s="1"/>
  <c r="AG115" i="8"/>
  <c r="AG79" i="8"/>
  <c r="AH68" i="8"/>
  <c r="AG110" i="8"/>
  <c r="AE60" i="8"/>
  <c r="AE76" i="8"/>
  <c r="AE35" i="8"/>
  <c r="AE27" i="8"/>
  <c r="AF26" i="8"/>
  <c r="AB33" i="8"/>
  <c r="AA47" i="8"/>
  <c r="AA53" i="8" s="1"/>
  <c r="AB81" i="8"/>
  <c r="AB93" i="8"/>
  <c r="AC54" i="8"/>
  <c r="AC98" i="8"/>
  <c r="AC69" i="8"/>
  <c r="AC70" i="8"/>
  <c r="AB101" i="8"/>
  <c r="AC31" i="8"/>
  <c r="Y61" i="8"/>
  <c r="Y58" i="8"/>
  <c r="AC44" i="8"/>
  <c r="Z55" i="8"/>
  <c r="Z56" i="8" s="1"/>
  <c r="Z61" i="8" s="1"/>
  <c r="AA84" i="8"/>
  <c r="AB32" i="8"/>
  <c r="AB82" i="8"/>
  <c r="AC80" i="8"/>
  <c r="AC46" i="8"/>
  <c r="AC92" i="8"/>
  <c r="AA49" i="8"/>
  <c r="U119" i="8"/>
  <c r="V117" i="8"/>
  <c r="AB83" i="8" l="1"/>
  <c r="AA85" i="8"/>
  <c r="AH115" i="8"/>
  <c r="AH79" i="8"/>
  <c r="AH110" i="8"/>
  <c r="AI68" i="8"/>
  <c r="AD101" i="8"/>
  <c r="AF60" i="8"/>
  <c r="AF76" i="8"/>
  <c r="AF27" i="8"/>
  <c r="AG26" i="8"/>
  <c r="AF35" i="8"/>
  <c r="AE30" i="8"/>
  <c r="AE41" i="8"/>
  <c r="AE43" i="8"/>
  <c r="AF40" i="8"/>
  <c r="AD92" i="8"/>
  <c r="AD80" i="8"/>
  <c r="AE40" i="8"/>
  <c r="AD93" i="8"/>
  <c r="AD81" i="8"/>
  <c r="AD31" i="8"/>
  <c r="AC33" i="8"/>
  <c r="AB47" i="8"/>
  <c r="AB53" i="8" s="1"/>
  <c r="Z58" i="8"/>
  <c r="V119" i="8"/>
  <c r="W117" i="8"/>
  <c r="AA50" i="8"/>
  <c r="AB84" i="8"/>
  <c r="AB85" i="8" s="1"/>
  <c r="AB49" i="8"/>
  <c r="AC101" i="8"/>
  <c r="AC82" i="8"/>
  <c r="AC81" i="8"/>
  <c r="AC93" i="8"/>
  <c r="AC32" i="8"/>
  <c r="AG76" i="8" l="1"/>
  <c r="AD83" i="8"/>
  <c r="AE92" i="8"/>
  <c r="AE80" i="8"/>
  <c r="AE46" i="8"/>
  <c r="AE54" i="8"/>
  <c r="AE69" i="8"/>
  <c r="AE98" i="8"/>
  <c r="AE70" i="8"/>
  <c r="AI115" i="8"/>
  <c r="AI79" i="8"/>
  <c r="AI110" i="8"/>
  <c r="AJ68" i="8"/>
  <c r="AF43" i="8"/>
  <c r="AF44" i="8" s="1"/>
  <c r="AF46" i="8"/>
  <c r="AF82" i="8" s="1"/>
  <c r="AG60" i="8"/>
  <c r="AG35" i="8"/>
  <c r="AG27" i="8"/>
  <c r="AG40" i="8" s="1"/>
  <c r="AH26" i="8"/>
  <c r="AE44" i="8"/>
  <c r="AF30" i="8"/>
  <c r="AF41" i="8"/>
  <c r="AF92" i="8" s="1"/>
  <c r="AD32" i="8"/>
  <c r="AD84" i="8" s="1"/>
  <c r="AD85" i="8" s="1"/>
  <c r="AE31" i="8"/>
  <c r="AD33" i="8"/>
  <c r="AC47" i="8"/>
  <c r="AC53" i="8" s="1"/>
  <c r="AB50" i="8"/>
  <c r="AA55" i="8"/>
  <c r="AA56" i="8" s="1"/>
  <c r="AA51" i="8"/>
  <c r="AC84" i="8"/>
  <c r="AC49" i="8"/>
  <c r="AC83" i="8"/>
  <c r="W119" i="8"/>
  <c r="X117" i="8"/>
  <c r="AG46" i="8" l="1"/>
  <c r="AG82" i="8" s="1"/>
  <c r="AJ115" i="8"/>
  <c r="AJ79" i="8"/>
  <c r="AJ110" i="8"/>
  <c r="AK68" i="8"/>
  <c r="AF54" i="8"/>
  <c r="AF69" i="8"/>
  <c r="AF98" i="8"/>
  <c r="AF70" i="8"/>
  <c r="AF80" i="8"/>
  <c r="AE82" i="8"/>
  <c r="AE93" i="8"/>
  <c r="AE81" i="8"/>
  <c r="AF31" i="8"/>
  <c r="AH60" i="8"/>
  <c r="AH76" i="8"/>
  <c r="AH35" i="8"/>
  <c r="AH27" i="8"/>
  <c r="AI26" i="8"/>
  <c r="AG30" i="8"/>
  <c r="AG41" i="8"/>
  <c r="AG92" i="8" s="1"/>
  <c r="AF93" i="8"/>
  <c r="AF81" i="8"/>
  <c r="AH40" i="8"/>
  <c r="AG43" i="8"/>
  <c r="AE101" i="8"/>
  <c r="AD47" i="8"/>
  <c r="AD53" i="8" s="1"/>
  <c r="AD49" i="8"/>
  <c r="AE33" i="8"/>
  <c r="AG31" i="8"/>
  <c r="AF32" i="8"/>
  <c r="AF84" i="8" s="1"/>
  <c r="AE32" i="8"/>
  <c r="X119" i="8"/>
  <c r="Y117" i="8"/>
  <c r="AA61" i="8"/>
  <c r="AA58" i="8"/>
  <c r="AC50" i="8"/>
  <c r="AB55" i="8"/>
  <c r="AB56" i="8" s="1"/>
  <c r="AB61" i="8" s="1"/>
  <c r="AC85" i="8"/>
  <c r="AB51" i="8"/>
  <c r="AF83" i="8" l="1"/>
  <c r="AE83" i="8"/>
  <c r="AF101" i="8"/>
  <c r="AG44" i="8"/>
  <c r="AI60" i="8"/>
  <c r="AJ26" i="8"/>
  <c r="AI27" i="8"/>
  <c r="AI35" i="8"/>
  <c r="AH46" i="8"/>
  <c r="AH82" i="8" s="1"/>
  <c r="AH30" i="8"/>
  <c r="AH41" i="8"/>
  <c r="AH92" i="8" s="1"/>
  <c r="AI76" i="8"/>
  <c r="AG80" i="8"/>
  <c r="AH43" i="8"/>
  <c r="AH44" i="8" s="1"/>
  <c r="AF85" i="8"/>
  <c r="AK79" i="8"/>
  <c r="AK110" i="8"/>
  <c r="AL68" i="8"/>
  <c r="AK115" i="8"/>
  <c r="AG54" i="8"/>
  <c r="AG69" i="8"/>
  <c r="AG98" i="8"/>
  <c r="AG70" i="8"/>
  <c r="AF33" i="8"/>
  <c r="AE84" i="8"/>
  <c r="AH31" i="8"/>
  <c r="AH32" i="8" s="1"/>
  <c r="AH84" i="8" s="1"/>
  <c r="AF47" i="8"/>
  <c r="AF53" i="8" s="1"/>
  <c r="AF49" i="8"/>
  <c r="AG32" i="8"/>
  <c r="AD50" i="8"/>
  <c r="AE47" i="8"/>
  <c r="AE53" i="8" s="1"/>
  <c r="AE49" i="8"/>
  <c r="AG33" i="8"/>
  <c r="AB58" i="8"/>
  <c r="Y119" i="8"/>
  <c r="Z117" i="8"/>
  <c r="AC55" i="8"/>
  <c r="AC51" i="8"/>
  <c r="AG101" i="8" l="1"/>
  <c r="AI43" i="8"/>
  <c r="AI30" i="8"/>
  <c r="AI41" i="8"/>
  <c r="C41" i="8" s="1"/>
  <c r="B22" i="8" s="1"/>
  <c r="AJ60" i="8"/>
  <c r="AJ76" i="8"/>
  <c r="AK26" i="8"/>
  <c r="AJ35" i="8"/>
  <c r="AJ27" i="8"/>
  <c r="AI40" i="8"/>
  <c r="AH54" i="8"/>
  <c r="AH98" i="8"/>
  <c r="AH69" i="8"/>
  <c r="AH70" i="8"/>
  <c r="C30" i="8"/>
  <c r="AL110" i="8"/>
  <c r="AM68" i="8"/>
  <c r="AL79" i="8"/>
  <c r="AL115" i="8"/>
  <c r="AH93" i="8"/>
  <c r="AH81" i="8"/>
  <c r="AH80" i="8"/>
  <c r="AG93" i="8"/>
  <c r="AG81" i="8"/>
  <c r="AH33" i="8"/>
  <c r="AG84" i="8"/>
  <c r="AE85" i="8"/>
  <c r="AD55" i="8"/>
  <c r="AD56" i="8" s="1"/>
  <c r="AD61" i="8" s="1"/>
  <c r="AH47" i="8"/>
  <c r="AH53" i="8" s="1"/>
  <c r="AH49" i="8"/>
  <c r="AF50" i="8"/>
  <c r="AD51" i="8"/>
  <c r="AG47" i="8"/>
  <c r="AG53" i="8" s="1"/>
  <c r="AG49" i="8"/>
  <c r="AI31" i="8"/>
  <c r="C31" i="8" s="1"/>
  <c r="AI33" i="8"/>
  <c r="AE50" i="8"/>
  <c r="Z119" i="8"/>
  <c r="AA117" i="8"/>
  <c r="AC56" i="8"/>
  <c r="AC58" i="8" s="1"/>
  <c r="AH83" i="8" l="1"/>
  <c r="AH85" i="8" s="1"/>
  <c r="AI80" i="8"/>
  <c r="AI92" i="8"/>
  <c r="AI46" i="8"/>
  <c r="C40" i="8"/>
  <c r="AM110" i="8"/>
  <c r="AN68" i="8"/>
  <c r="AM115" i="8"/>
  <c r="AM79" i="8"/>
  <c r="AJ30" i="8"/>
  <c r="AJ41" i="8"/>
  <c r="AJ40" i="8"/>
  <c r="AJ43" i="8"/>
  <c r="AJ44" i="8" s="1"/>
  <c r="AK60" i="8"/>
  <c r="AK76" i="8"/>
  <c r="AL26" i="8"/>
  <c r="AK35" i="8"/>
  <c r="AK27" i="8"/>
  <c r="AI44" i="8"/>
  <c r="C43" i="8"/>
  <c r="AH101" i="8"/>
  <c r="AG83" i="8"/>
  <c r="AI54" i="8"/>
  <c r="C54" i="8" s="1"/>
  <c r="AI98" i="8"/>
  <c r="AI69" i="8"/>
  <c r="AI70" i="8"/>
  <c r="C70" i="8" s="1"/>
  <c r="AE55" i="8"/>
  <c r="AE56" i="8" s="1"/>
  <c r="AE61" i="8" s="1"/>
  <c r="AF55" i="8"/>
  <c r="AF56" i="8" s="1"/>
  <c r="AF61" i="8" s="1"/>
  <c r="AD58" i="8"/>
  <c r="AE51" i="8"/>
  <c r="AG50" i="8"/>
  <c r="AF51" i="8"/>
  <c r="AJ31" i="8"/>
  <c r="AI32" i="8"/>
  <c r="AI84" i="8" s="1"/>
  <c r="AH50" i="8"/>
  <c r="C58" i="8"/>
  <c r="AA119" i="8"/>
  <c r="AB117" i="8"/>
  <c r="AC61" i="8"/>
  <c r="AI93" i="8" l="1"/>
  <c r="AI81" i="8"/>
  <c r="C81" i="8" s="1"/>
  <c r="C44" i="8"/>
  <c r="AJ93" i="8"/>
  <c r="AJ81" i="8"/>
  <c r="AN110" i="8"/>
  <c r="AO68" i="8"/>
  <c r="AN115" i="8"/>
  <c r="AN79" i="8"/>
  <c r="AI101" i="8"/>
  <c r="AK40" i="8"/>
  <c r="AK30" i="8"/>
  <c r="AK41" i="8"/>
  <c r="AK43" i="8"/>
  <c r="AK44" i="8" s="1"/>
  <c r="AL60" i="8"/>
  <c r="AL76" i="8"/>
  <c r="AM26" i="8"/>
  <c r="AL35" i="8"/>
  <c r="AL27" i="8"/>
  <c r="AJ92" i="8"/>
  <c r="AJ80" i="8"/>
  <c r="AJ46" i="8"/>
  <c r="AJ82" i="8" s="1"/>
  <c r="AI82" i="8"/>
  <c r="AI83" i="8" s="1"/>
  <c r="C83" i="8" s="1"/>
  <c r="C46" i="8"/>
  <c r="AJ54" i="8"/>
  <c r="AJ98" i="8"/>
  <c r="AJ69" i="8"/>
  <c r="AJ70" i="8"/>
  <c r="C80" i="8"/>
  <c r="AG85" i="8"/>
  <c r="C69" i="8"/>
  <c r="AE58" i="8"/>
  <c r="AF58" i="8" s="1"/>
  <c r="C84" i="8"/>
  <c r="AG55" i="8"/>
  <c r="AG56" i="8" s="1"/>
  <c r="AG61" i="8" s="1"/>
  <c r="B59" i="8"/>
  <c r="AH55" i="8"/>
  <c r="AH56" i="8" s="1"/>
  <c r="AH61" i="8" s="1"/>
  <c r="AH51" i="8"/>
  <c r="AI47" i="8"/>
  <c r="AI53" i="8" s="1"/>
  <c r="AI49" i="8"/>
  <c r="AJ33" i="8"/>
  <c r="C32" i="8"/>
  <c r="AK31" i="8"/>
  <c r="AJ32" i="8"/>
  <c r="AJ84" i="8" s="1"/>
  <c r="AG51" i="8"/>
  <c r="AC117" i="8"/>
  <c r="AB119" i="8"/>
  <c r="AI85" i="8" l="1"/>
  <c r="C85" i="8" s="1"/>
  <c r="AJ101" i="8"/>
  <c r="AK81" i="8"/>
  <c r="AK93" i="8"/>
  <c r="AO115" i="8"/>
  <c r="AO79" i="8"/>
  <c r="AO110" i="8"/>
  <c r="AP68" i="8"/>
  <c r="AL30" i="8"/>
  <c r="AL41" i="8"/>
  <c r="AL43" i="8"/>
  <c r="AL44" i="8" s="1"/>
  <c r="AL77" i="8"/>
  <c r="AL102" i="8" s="1"/>
  <c r="J77" i="8"/>
  <c r="J102" i="8" s="1"/>
  <c r="R77" i="8"/>
  <c r="R102" i="8" s="1"/>
  <c r="Z77" i="8"/>
  <c r="Z102" i="8" s="1"/>
  <c r="AE77" i="8"/>
  <c r="AE102" i="8" s="1"/>
  <c r="K77" i="8"/>
  <c r="K102" i="8" s="1"/>
  <c r="S77" i="8"/>
  <c r="S102" i="8" s="1"/>
  <c r="AA77" i="8"/>
  <c r="AA102" i="8" s="1"/>
  <c r="L77" i="8"/>
  <c r="L102" i="8" s="1"/>
  <c r="T77" i="8"/>
  <c r="T102" i="8" s="1"/>
  <c r="AB77" i="8"/>
  <c r="AB102" i="8" s="1"/>
  <c r="AD77" i="8"/>
  <c r="AD102" i="8" s="1"/>
  <c r="M77" i="8"/>
  <c r="M102" i="8" s="1"/>
  <c r="U77" i="8"/>
  <c r="U102" i="8" s="1"/>
  <c r="AC77" i="8"/>
  <c r="AC102" i="8" s="1"/>
  <c r="Y77" i="8"/>
  <c r="Y102" i="8" s="1"/>
  <c r="AF77" i="8"/>
  <c r="AF102" i="8" s="1"/>
  <c r="N77" i="8"/>
  <c r="N102" i="8" s="1"/>
  <c r="V77" i="8"/>
  <c r="V102" i="8" s="1"/>
  <c r="O77" i="8"/>
  <c r="O102" i="8" s="1"/>
  <c r="W77" i="8"/>
  <c r="W102" i="8" s="1"/>
  <c r="AG77" i="8"/>
  <c r="AG102" i="8" s="1"/>
  <c r="H77" i="8"/>
  <c r="P77" i="8"/>
  <c r="P102" i="8" s="1"/>
  <c r="X77" i="8"/>
  <c r="X102" i="8" s="1"/>
  <c r="I77" i="8"/>
  <c r="I102" i="8" s="1"/>
  <c r="Q77" i="8"/>
  <c r="Q102" i="8" s="1"/>
  <c r="AH77" i="8"/>
  <c r="AH102" i="8" s="1"/>
  <c r="AI77" i="8"/>
  <c r="AI102" i="8" s="1"/>
  <c r="AJ77" i="8"/>
  <c r="AJ102" i="8" s="1"/>
  <c r="AM60" i="8"/>
  <c r="AM76" i="8"/>
  <c r="AM35" i="8"/>
  <c r="AM27" i="8"/>
  <c r="AN26" i="8"/>
  <c r="AK54" i="8"/>
  <c r="AK98" i="8"/>
  <c r="AK69" i="8"/>
  <c r="AK70" i="8"/>
  <c r="AK92" i="8"/>
  <c r="AK80" i="8"/>
  <c r="AK46" i="8"/>
  <c r="AK82" i="8" s="1"/>
  <c r="AK77" i="8"/>
  <c r="AK102" i="8" s="1"/>
  <c r="AJ83" i="8"/>
  <c r="AJ85" i="8" s="1"/>
  <c r="AL40" i="8"/>
  <c r="AG58" i="8"/>
  <c r="AH58" i="8" s="1"/>
  <c r="AC119" i="8"/>
  <c r="AD117" i="8"/>
  <c r="AL31" i="8"/>
  <c r="AK32" i="8"/>
  <c r="AK84" i="8" s="1"/>
  <c r="AI50" i="8"/>
  <c r="C49" i="8"/>
  <c r="AJ47" i="8"/>
  <c r="AJ53" i="8" s="1"/>
  <c r="AJ49" i="8"/>
  <c r="AK33" i="8"/>
  <c r="AL54" i="8" l="1"/>
  <c r="AL98" i="8"/>
  <c r="AL69" i="8"/>
  <c r="AL70" i="8"/>
  <c r="AN60" i="8"/>
  <c r="AN76" i="8"/>
  <c r="AO76" i="8" s="1"/>
  <c r="AN35" i="8"/>
  <c r="AN27" i="8"/>
  <c r="AO26" i="8"/>
  <c r="AP115" i="8"/>
  <c r="AP79" i="8"/>
  <c r="AP110" i="8"/>
  <c r="AQ68" i="8"/>
  <c r="AM30" i="8"/>
  <c r="AM41" i="8"/>
  <c r="AM40" i="8"/>
  <c r="AM43" i="8"/>
  <c r="AM44" i="8" s="1"/>
  <c r="AM77" i="8"/>
  <c r="AM102" i="8" s="1"/>
  <c r="H102" i="8"/>
  <c r="C77" i="8"/>
  <c r="I73" i="8"/>
  <c r="AL93" i="8"/>
  <c r="AL81" i="8"/>
  <c r="AL92" i="8"/>
  <c r="AL80" i="8"/>
  <c r="AL46" i="8"/>
  <c r="AL82" i="8" s="1"/>
  <c r="AK101" i="8"/>
  <c r="AK83" i="8"/>
  <c r="AK85" i="8" s="1"/>
  <c r="AD119" i="8"/>
  <c r="AE117" i="8"/>
  <c r="AI55" i="8"/>
  <c r="C50" i="8"/>
  <c r="AI51" i="8"/>
  <c r="AK47" i="8"/>
  <c r="AK53" i="8" s="1"/>
  <c r="AK49" i="8"/>
  <c r="AL33" i="8"/>
  <c r="AJ50" i="8"/>
  <c r="AL32" i="8"/>
  <c r="AL84" i="8" s="1"/>
  <c r="AL83" i="8" l="1"/>
  <c r="AL85" i="8"/>
  <c r="AM92" i="8"/>
  <c r="AM80" i="8"/>
  <c r="AM46" i="8"/>
  <c r="AM82" i="8" s="1"/>
  <c r="AN30" i="8"/>
  <c r="AN41" i="8"/>
  <c r="H123" i="8"/>
  <c r="J73" i="8"/>
  <c r="I74" i="8"/>
  <c r="AN43" i="8"/>
  <c r="AN44" i="8" s="1"/>
  <c r="AN77" i="8"/>
  <c r="AN102" i="8" s="1"/>
  <c r="AM54" i="8"/>
  <c r="AM69" i="8"/>
  <c r="AM98" i="8"/>
  <c r="AM70" i="8"/>
  <c r="H103" i="8"/>
  <c r="AM31" i="8"/>
  <c r="AM32" i="8" s="1"/>
  <c r="AM84" i="8" s="1"/>
  <c r="AM93" i="8"/>
  <c r="AM81" i="8"/>
  <c r="AL101" i="8"/>
  <c r="AQ115" i="8"/>
  <c r="AQ79" i="8"/>
  <c r="AQ110" i="8"/>
  <c r="AR68" i="8"/>
  <c r="AN40" i="8"/>
  <c r="AO60" i="8"/>
  <c r="AO27" i="8"/>
  <c r="AP26" i="8"/>
  <c r="AO35" i="8"/>
  <c r="AJ55" i="8"/>
  <c r="AJ56" i="8" s="1"/>
  <c r="AJ61" i="8" s="1"/>
  <c r="AJ51" i="8"/>
  <c r="AE119" i="8"/>
  <c r="AF117" i="8"/>
  <c r="AK50" i="8"/>
  <c r="AL47" i="8"/>
  <c r="AL53" i="8" s="1"/>
  <c r="AL49" i="8"/>
  <c r="AM33" i="8"/>
  <c r="AN31" i="8"/>
  <c r="AI56" i="8"/>
  <c r="C55" i="8"/>
  <c r="AO43" i="8" l="1"/>
  <c r="AO44" i="8" s="1"/>
  <c r="AO77" i="8"/>
  <c r="AO102" i="8" s="1"/>
  <c r="I95" i="8"/>
  <c r="I86" i="8"/>
  <c r="I87" i="8" s="1"/>
  <c r="AP60" i="8"/>
  <c r="AP35" i="8"/>
  <c r="AP27" i="8"/>
  <c r="AP40" i="8" s="1"/>
  <c r="AQ26" i="8"/>
  <c r="I123" i="8"/>
  <c r="J74" i="8"/>
  <c r="K73" i="8"/>
  <c r="AO30" i="8"/>
  <c r="AO41" i="8"/>
  <c r="AM101" i="8"/>
  <c r="AN54" i="8"/>
  <c r="AN69" i="8"/>
  <c r="AN98" i="8"/>
  <c r="AN70" i="8"/>
  <c r="AN92" i="8"/>
  <c r="AN80" i="8"/>
  <c r="AN46" i="8"/>
  <c r="AN82" i="8" s="1"/>
  <c r="AS68" i="8"/>
  <c r="AR115" i="8"/>
  <c r="AR79" i="8"/>
  <c r="AR110" i="8"/>
  <c r="H104" i="8"/>
  <c r="AO40" i="8"/>
  <c r="AN93" i="8"/>
  <c r="AN81" i="8"/>
  <c r="AM83" i="8"/>
  <c r="AM85" i="8" s="1"/>
  <c r="AP76" i="8"/>
  <c r="AQ76" i="8" s="1"/>
  <c r="AK55" i="8"/>
  <c r="AK56" i="8" s="1"/>
  <c r="AK61" i="8" s="1"/>
  <c r="AG117" i="8"/>
  <c r="AF119" i="8"/>
  <c r="AM47" i="8"/>
  <c r="AM53" i="8" s="1"/>
  <c r="AM49" i="8"/>
  <c r="AN33" i="8"/>
  <c r="AO31" i="8"/>
  <c r="AN32" i="8"/>
  <c r="AN84" i="8" s="1"/>
  <c r="AL50" i="8"/>
  <c r="AI61" i="8"/>
  <c r="AI58" i="8"/>
  <c r="AJ58" i="8" s="1"/>
  <c r="C56" i="8"/>
  <c r="AK51" i="8"/>
  <c r="AO92" i="8" l="1"/>
  <c r="AO80" i="8"/>
  <c r="AO46" i="8"/>
  <c r="AO82" i="8" s="1"/>
  <c r="AN83" i="8"/>
  <c r="AN85" i="8" s="1"/>
  <c r="AO54" i="8"/>
  <c r="AO69" i="8"/>
  <c r="AO98" i="8"/>
  <c r="AO70" i="8"/>
  <c r="I88" i="8"/>
  <c r="I94" i="8" s="1"/>
  <c r="H122" i="8"/>
  <c r="L73" i="8"/>
  <c r="J123" i="8"/>
  <c r="K74" i="8"/>
  <c r="H105" i="8"/>
  <c r="J86" i="8"/>
  <c r="J87" i="8" s="1"/>
  <c r="J88" i="8" s="1"/>
  <c r="J95" i="8"/>
  <c r="AP46" i="8"/>
  <c r="AP82" i="8" s="1"/>
  <c r="AN101" i="8"/>
  <c r="AQ60" i="8"/>
  <c r="AR26" i="8"/>
  <c r="AQ35" i="8"/>
  <c r="AQ27" i="8"/>
  <c r="AO93" i="8"/>
  <c r="AO81" i="8"/>
  <c r="AP30" i="8"/>
  <c r="AP41" i="8"/>
  <c r="AP92" i="8" s="1"/>
  <c r="AS115" i="8"/>
  <c r="AS110" i="8"/>
  <c r="AT68" i="8"/>
  <c r="AS79" i="8"/>
  <c r="AP43" i="8"/>
  <c r="AP44" i="8" s="1"/>
  <c r="AP77" i="8"/>
  <c r="AP102" i="8" s="1"/>
  <c r="AK58" i="8"/>
  <c r="AH117" i="8"/>
  <c r="AG119" i="8"/>
  <c r="AL55" i="8"/>
  <c r="AL56" i="8" s="1"/>
  <c r="AL61" i="8" s="1"/>
  <c r="AL51" i="8"/>
  <c r="AN47" i="8"/>
  <c r="AN53" i="8" s="1"/>
  <c r="AN49" i="8"/>
  <c r="AO33" i="8"/>
  <c r="AP31" i="8"/>
  <c r="AO32" i="8"/>
  <c r="AO84" i="8" s="1"/>
  <c r="AM50" i="8"/>
  <c r="AP80" i="8" l="1"/>
  <c r="I89" i="8"/>
  <c r="I111" i="8" s="1"/>
  <c r="H112" i="8"/>
  <c r="H124" i="8" s="1"/>
  <c r="J89" i="8"/>
  <c r="J94" i="8"/>
  <c r="J96" i="8" s="1"/>
  <c r="J100" i="8" s="1"/>
  <c r="J103" i="8" s="1"/>
  <c r="I96" i="8"/>
  <c r="AQ30" i="8"/>
  <c r="AQ31" i="8" s="1"/>
  <c r="AQ41" i="8"/>
  <c r="M73" i="8"/>
  <c r="K123" i="8"/>
  <c r="L74" i="8"/>
  <c r="AU68" i="8"/>
  <c r="AT115" i="8"/>
  <c r="AT110" i="8"/>
  <c r="AT79" i="8"/>
  <c r="AQ43" i="8"/>
  <c r="AQ44" i="8" s="1"/>
  <c r="AQ77" i="8"/>
  <c r="AQ102" i="8" s="1"/>
  <c r="AO101" i="8"/>
  <c r="AS26" i="8"/>
  <c r="AR60" i="8"/>
  <c r="AR35" i="8"/>
  <c r="AR27" i="8"/>
  <c r="AR40" i="8" s="1"/>
  <c r="AQ40" i="8"/>
  <c r="AP54" i="8"/>
  <c r="AP98" i="8"/>
  <c r="AP69" i="8"/>
  <c r="AP70" i="8"/>
  <c r="AR76" i="8"/>
  <c r="AO83" i="8"/>
  <c r="AO85" i="8" s="1"/>
  <c r="AP93" i="8"/>
  <c r="AP81" i="8"/>
  <c r="AP83" i="8" s="1"/>
  <c r="K95" i="8"/>
  <c r="K86" i="8"/>
  <c r="K87" i="8" s="1"/>
  <c r="K88" i="8" s="1"/>
  <c r="AL58" i="8"/>
  <c r="AM55" i="8"/>
  <c r="AM56" i="8" s="1"/>
  <c r="AM61" i="8" s="1"/>
  <c r="AI117" i="8"/>
  <c r="AH119" i="8"/>
  <c r="AO47" i="8"/>
  <c r="AO53" i="8" s="1"/>
  <c r="AO49" i="8"/>
  <c r="AP33" i="8"/>
  <c r="AP32" i="8"/>
  <c r="AP84" i="8" s="1"/>
  <c r="AN50" i="8"/>
  <c r="AN51" i="8" s="1"/>
  <c r="AM51" i="8"/>
  <c r="J111" i="8" l="1"/>
  <c r="H128" i="8"/>
  <c r="I100" i="8"/>
  <c r="H113" i="8"/>
  <c r="K89" i="8"/>
  <c r="K94" i="8"/>
  <c r="K96" i="8" s="1"/>
  <c r="K100" i="8" s="1"/>
  <c r="K103" i="8" s="1"/>
  <c r="AM58" i="8"/>
  <c r="AR46" i="8"/>
  <c r="AR82" i="8" s="1"/>
  <c r="AQ80" i="8"/>
  <c r="AQ92" i="8"/>
  <c r="AQ46" i="8"/>
  <c r="AQ82" i="8" s="1"/>
  <c r="AR30" i="8"/>
  <c r="AR41" i="8"/>
  <c r="AR80" i="8" s="1"/>
  <c r="AQ93" i="8"/>
  <c r="AQ81" i="8"/>
  <c r="M74" i="8"/>
  <c r="N73" i="8"/>
  <c r="L123" i="8"/>
  <c r="AP85" i="8"/>
  <c r="AR43" i="8"/>
  <c r="AR44" i="8" s="1"/>
  <c r="AR77" i="8"/>
  <c r="AR102" i="8" s="1"/>
  <c r="AQ54" i="8"/>
  <c r="AQ98" i="8"/>
  <c r="AQ69" i="8"/>
  <c r="AQ70" i="8"/>
  <c r="AS35" i="8"/>
  <c r="AT26" i="8"/>
  <c r="AS27" i="8"/>
  <c r="AS60" i="8"/>
  <c r="AS76" i="8"/>
  <c r="AP101" i="8"/>
  <c r="H125" i="8"/>
  <c r="AU115" i="8"/>
  <c r="AU110" i="8"/>
  <c r="AU79" i="8"/>
  <c r="AV68" i="8"/>
  <c r="L95" i="8"/>
  <c r="L86" i="8"/>
  <c r="L87" i="8" s="1"/>
  <c r="L88" i="8" s="1"/>
  <c r="AN55" i="8"/>
  <c r="AN56" i="8" s="1"/>
  <c r="AN61" i="8" s="1"/>
  <c r="AJ117" i="8"/>
  <c r="AI119" i="8"/>
  <c r="AP47" i="8"/>
  <c r="AP53" i="8" s="1"/>
  <c r="AP49" i="8"/>
  <c r="AQ33" i="8"/>
  <c r="AR31" i="8"/>
  <c r="AQ32" i="8"/>
  <c r="AQ84" i="8" s="1"/>
  <c r="AO50" i="8"/>
  <c r="AR92" i="8" l="1"/>
  <c r="K111" i="8"/>
  <c r="AQ83" i="8"/>
  <c r="AQ85" i="8"/>
  <c r="I103" i="8"/>
  <c r="AQ101" i="8"/>
  <c r="L89" i="8"/>
  <c r="L94" i="8"/>
  <c r="N74" i="8"/>
  <c r="O73" i="8"/>
  <c r="M123" i="8"/>
  <c r="M95" i="8"/>
  <c r="M86" i="8"/>
  <c r="M87" i="8" s="1"/>
  <c r="M88" i="8" s="1"/>
  <c r="AS30" i="8"/>
  <c r="AS31" i="8" s="1"/>
  <c r="AS32" i="8" s="1"/>
  <c r="AS41" i="8"/>
  <c r="AR81" i="8"/>
  <c r="AR83" i="8" s="1"/>
  <c r="AR93" i="8"/>
  <c r="AS77" i="8"/>
  <c r="AS102" i="8" s="1"/>
  <c r="AS43" i="8"/>
  <c r="AS44" i="8" s="1"/>
  <c r="AU26" i="8"/>
  <c r="AT60" i="8"/>
  <c r="AT35" i="8"/>
  <c r="AT27" i="8"/>
  <c r="AT76" i="8"/>
  <c r="AN58" i="8"/>
  <c r="AS40" i="8"/>
  <c r="AR54" i="8"/>
  <c r="AR69" i="8"/>
  <c r="AR98" i="8"/>
  <c r="AR70" i="8"/>
  <c r="AV79" i="8"/>
  <c r="AV115" i="8"/>
  <c r="AV110" i="8"/>
  <c r="AO55" i="8"/>
  <c r="AO56" i="8" s="1"/>
  <c r="AO61" i="8" s="1"/>
  <c r="AK117" i="8"/>
  <c r="AJ119" i="8"/>
  <c r="AO51" i="8"/>
  <c r="AQ47" i="8"/>
  <c r="AQ53" i="8" s="1"/>
  <c r="AQ49" i="8"/>
  <c r="AR33" i="8"/>
  <c r="AR32" i="8"/>
  <c r="AP50" i="8"/>
  <c r="L111" i="8" l="1"/>
  <c r="I104" i="8"/>
  <c r="I105" i="8" s="1"/>
  <c r="I112" i="8" s="1"/>
  <c r="L96" i="8"/>
  <c r="M89" i="8"/>
  <c r="M94" i="8"/>
  <c r="M96" i="8" s="1"/>
  <c r="M100" i="8" s="1"/>
  <c r="M103" i="8" s="1"/>
  <c r="AS81" i="8"/>
  <c r="AS93" i="8"/>
  <c r="AS54" i="8"/>
  <c r="AS98" i="8"/>
  <c r="AS69" i="8"/>
  <c r="AS70" i="8"/>
  <c r="AR101" i="8"/>
  <c r="AT30" i="8"/>
  <c r="AT33" i="8" s="1"/>
  <c r="AT41" i="8"/>
  <c r="AT43" i="8"/>
  <c r="AT44" i="8" s="1"/>
  <c r="AT77" i="8"/>
  <c r="AT102" i="8" s="1"/>
  <c r="AS80" i="8"/>
  <c r="AS92" i="8"/>
  <c r="AS46" i="8"/>
  <c r="AS82" i="8" s="1"/>
  <c r="AU35" i="8"/>
  <c r="AU27" i="8"/>
  <c r="AU60" i="8"/>
  <c r="AV26" i="8"/>
  <c r="AU76" i="8"/>
  <c r="N123" i="8"/>
  <c r="O74" i="8"/>
  <c r="P73" i="8"/>
  <c r="N95" i="8"/>
  <c r="N86" i="8"/>
  <c r="N87" i="8" s="1"/>
  <c r="N88" i="8" s="1"/>
  <c r="AT40" i="8"/>
  <c r="AO58" i="8"/>
  <c r="AS84" i="8"/>
  <c r="AS47" i="8"/>
  <c r="AS53" i="8" s="1"/>
  <c r="AS49" i="8"/>
  <c r="AR84" i="8"/>
  <c r="AR85" i="8" s="1"/>
  <c r="AS33" i="8"/>
  <c r="AP55" i="8"/>
  <c r="AP56" i="8" s="1"/>
  <c r="AP61" i="8" s="1"/>
  <c r="AL117" i="8"/>
  <c r="AK119" i="8"/>
  <c r="AP51" i="8"/>
  <c r="AR47" i="8"/>
  <c r="AR53" i="8" s="1"/>
  <c r="AR49" i="8"/>
  <c r="AQ50" i="8"/>
  <c r="M111" i="8" l="1"/>
  <c r="AS83" i="8"/>
  <c r="AS85" i="8"/>
  <c r="I113" i="8"/>
  <c r="I128" i="8"/>
  <c r="I124" i="8"/>
  <c r="I122" i="8"/>
  <c r="J104" i="8"/>
  <c r="J105" i="8" s="1"/>
  <c r="L100" i="8"/>
  <c r="N89" i="8"/>
  <c r="N111" i="8" s="1"/>
  <c r="N94" i="8"/>
  <c r="N96" i="8" s="1"/>
  <c r="N100" i="8" s="1"/>
  <c r="N103" i="8" s="1"/>
  <c r="AV27" i="8"/>
  <c r="AV35" i="8"/>
  <c r="AV60" i="8"/>
  <c r="AV76" i="8"/>
  <c r="AU41" i="8"/>
  <c r="AU30" i="8"/>
  <c r="AT92" i="8"/>
  <c r="AT80" i="8"/>
  <c r="AT46" i="8"/>
  <c r="AT82" i="8" s="1"/>
  <c r="AU77" i="8"/>
  <c r="AU102" i="8" s="1"/>
  <c r="AU43" i="8"/>
  <c r="AT81" i="8"/>
  <c r="AT93" i="8"/>
  <c r="AS101" i="8"/>
  <c r="P74" i="8"/>
  <c r="O123" i="8"/>
  <c r="Q73" i="8"/>
  <c r="AU40" i="8"/>
  <c r="O95" i="8"/>
  <c r="O86" i="8"/>
  <c r="O87" i="8" s="1"/>
  <c r="O88" i="8" s="1"/>
  <c r="AT98" i="8"/>
  <c r="AT69" i="8"/>
  <c r="AT54" i="8"/>
  <c r="AT70" i="8"/>
  <c r="AT31" i="8"/>
  <c r="AU31" i="8"/>
  <c r="AP58" i="8"/>
  <c r="AS50" i="8"/>
  <c r="AL119" i="8"/>
  <c r="AM117" i="8"/>
  <c r="AQ55" i="8"/>
  <c r="AQ56" i="8" s="1"/>
  <c r="AQ61" i="8" s="1"/>
  <c r="AQ51" i="8"/>
  <c r="AR50" i="8"/>
  <c r="J112" i="8" l="1"/>
  <c r="J124" i="8" s="1"/>
  <c r="L103" i="8"/>
  <c r="K104" i="8"/>
  <c r="K105" i="8" s="1"/>
  <c r="J122" i="8"/>
  <c r="I125" i="8"/>
  <c r="O89" i="8"/>
  <c r="O111" i="8" s="1"/>
  <c r="O94" i="8"/>
  <c r="O96" i="8" s="1"/>
  <c r="O100" i="8" s="1"/>
  <c r="O103" i="8" s="1"/>
  <c r="AU80" i="8"/>
  <c r="AU46" i="8"/>
  <c r="AU82" i="8" s="1"/>
  <c r="AU92" i="8"/>
  <c r="AT83" i="8"/>
  <c r="AU69" i="8"/>
  <c r="AU54" i="8"/>
  <c r="AU70" i="8"/>
  <c r="AU98" i="8"/>
  <c r="AV43" i="8"/>
  <c r="AV77" i="8"/>
  <c r="AV102" i="8" s="1"/>
  <c r="C102" i="8" s="1"/>
  <c r="AT101" i="8"/>
  <c r="P123" i="8"/>
  <c r="Q74" i="8"/>
  <c r="R73" i="8"/>
  <c r="AU44" i="8"/>
  <c r="AV30" i="8"/>
  <c r="AT32" i="8"/>
  <c r="AU32" i="8"/>
  <c r="P86" i="8"/>
  <c r="P87" i="8" s="1"/>
  <c r="P88" i="8" s="1"/>
  <c r="P95" i="8"/>
  <c r="AV40" i="8"/>
  <c r="AV80" i="8" s="1"/>
  <c r="AQ58" i="8"/>
  <c r="AS55" i="8"/>
  <c r="AS56" i="8" s="1"/>
  <c r="AS61" i="8" s="1"/>
  <c r="AS51" i="8"/>
  <c r="AR55" i="8"/>
  <c r="AR56" i="8" s="1"/>
  <c r="AR61" i="8" s="1"/>
  <c r="AM119" i="8"/>
  <c r="AN117" i="8"/>
  <c r="AR51" i="8"/>
  <c r="J113" i="8" l="1"/>
  <c r="K112" i="8" s="1"/>
  <c r="K124" i="8" s="1"/>
  <c r="J128" i="8"/>
  <c r="K122" i="8"/>
  <c r="J125" i="8"/>
  <c r="L104" i="8"/>
  <c r="P89" i="8"/>
  <c r="P111" i="8" s="1"/>
  <c r="P94" i="8"/>
  <c r="P96" i="8" s="1"/>
  <c r="P100" i="8" s="1"/>
  <c r="P103" i="8" s="1"/>
  <c r="AU47" i="8"/>
  <c r="AU53" i="8" s="1"/>
  <c r="AU84" i="8"/>
  <c r="AU101" i="8"/>
  <c r="AU33" i="8"/>
  <c r="AT84" i="8"/>
  <c r="AT85" i="8" s="1"/>
  <c r="AT47" i="8"/>
  <c r="AT53" i="8" s="1"/>
  <c r="AT49" i="8"/>
  <c r="AU81" i="8"/>
  <c r="AU83" i="8" s="1"/>
  <c r="AU93" i="8"/>
  <c r="AV44" i="8"/>
  <c r="AU49" i="8"/>
  <c r="Q123" i="8"/>
  <c r="R74" i="8"/>
  <c r="S73" i="8"/>
  <c r="Q95" i="8"/>
  <c r="Q86" i="8"/>
  <c r="Q87" i="8" s="1"/>
  <c r="Q88" i="8" s="1"/>
  <c r="AV46" i="8"/>
  <c r="AV82" i="8" s="1"/>
  <c r="AV92" i="8"/>
  <c r="C92" i="8" s="1"/>
  <c r="AV69" i="8"/>
  <c r="AV98" i="8"/>
  <c r="C98" i="8" s="1"/>
  <c r="AV70" i="8"/>
  <c r="AV54" i="8"/>
  <c r="AV31" i="8"/>
  <c r="AV32" i="8" s="1"/>
  <c r="AV33" i="8"/>
  <c r="AR58" i="8"/>
  <c r="AS58" i="8" s="1"/>
  <c r="AN119" i="8"/>
  <c r="AO117" i="8"/>
  <c r="K113" i="8" l="1"/>
  <c r="K128" i="8"/>
  <c r="L105" i="8"/>
  <c r="M104" i="8"/>
  <c r="L122" i="8"/>
  <c r="K125" i="8"/>
  <c r="Q89" i="8"/>
  <c r="Q111" i="8" s="1"/>
  <c r="Q94" i="8"/>
  <c r="Q96" i="8" s="1"/>
  <c r="Q100" i="8" s="1"/>
  <c r="Q103" i="8" s="1"/>
  <c r="AU50" i="8"/>
  <c r="AU51" i="8" s="1"/>
  <c r="AV93" i="8"/>
  <c r="C93" i="8" s="1"/>
  <c r="AV81" i="8"/>
  <c r="AV83" i="8" s="1"/>
  <c r="AV84" i="8"/>
  <c r="AV47" i="8"/>
  <c r="AV53" i="8" s="1"/>
  <c r="AV49" i="8"/>
  <c r="R123" i="8"/>
  <c r="S74" i="8"/>
  <c r="T73" i="8"/>
  <c r="AU85" i="8"/>
  <c r="AV101" i="8"/>
  <c r="C101" i="8" s="1"/>
  <c r="R86" i="8"/>
  <c r="R87" i="8" s="1"/>
  <c r="R88" i="8" s="1"/>
  <c r="R95" i="8"/>
  <c r="AT50" i="8"/>
  <c r="AT51" i="8" s="1"/>
  <c r="AP117" i="8"/>
  <c r="AO119" i="8"/>
  <c r="AV85" i="8" l="1"/>
  <c r="L112" i="8"/>
  <c r="L124" i="8" s="1"/>
  <c r="L125" i="8" s="1"/>
  <c r="M122" i="8"/>
  <c r="M105" i="8"/>
  <c r="N104" i="8"/>
  <c r="O104" i="8" s="1"/>
  <c r="O105" i="8" s="1"/>
  <c r="R89" i="8"/>
  <c r="R111" i="8" s="1"/>
  <c r="R94" i="8"/>
  <c r="R96" i="8" s="1"/>
  <c r="R100" i="8" s="1"/>
  <c r="R103" i="8" s="1"/>
  <c r="S86" i="8"/>
  <c r="S87" i="8" s="1"/>
  <c r="S88" i="8" s="1"/>
  <c r="S95" i="8"/>
  <c r="AT55" i="8"/>
  <c r="AT56" i="8" s="1"/>
  <c r="AV50" i="8"/>
  <c r="AV51" i="8" s="1"/>
  <c r="AU55" i="8"/>
  <c r="AU56" i="8" s="1"/>
  <c r="AU61" i="8" s="1"/>
  <c r="S123" i="8"/>
  <c r="T74" i="8"/>
  <c r="U73" i="8"/>
  <c r="AQ117" i="8"/>
  <c r="AP119" i="8"/>
  <c r="L113" i="8" l="1"/>
  <c r="M112" i="8" s="1"/>
  <c r="L128" i="8"/>
  <c r="N105" i="8"/>
  <c r="P104" i="8"/>
  <c r="P105" i="8" s="1"/>
  <c r="N122" i="8"/>
  <c r="S89" i="8"/>
  <c r="S111" i="8" s="1"/>
  <c r="S94" i="8"/>
  <c r="S96" i="8" s="1"/>
  <c r="S100" i="8" s="1"/>
  <c r="S103" i="8" s="1"/>
  <c r="U74" i="8"/>
  <c r="T123" i="8"/>
  <c r="V73" i="8"/>
  <c r="T95" i="8"/>
  <c r="T86" i="8"/>
  <c r="T87" i="8" s="1"/>
  <c r="T88" i="8" s="1"/>
  <c r="AT58" i="8"/>
  <c r="AU58" i="8" s="1"/>
  <c r="AT61" i="8"/>
  <c r="AV55" i="8"/>
  <c r="AV56" i="8" s="1"/>
  <c r="AV61" i="8" s="1"/>
  <c r="AR117" i="8"/>
  <c r="AQ119" i="8"/>
  <c r="Q104" i="8" l="1"/>
  <c r="O122" i="8"/>
  <c r="P122" i="8" s="1"/>
  <c r="M113" i="8"/>
  <c r="N112" i="8" s="1"/>
  <c r="M128" i="8"/>
  <c r="M124" i="8"/>
  <c r="T89" i="8"/>
  <c r="T111" i="8" s="1"/>
  <c r="T94" i="8"/>
  <c r="T96" i="8" s="1"/>
  <c r="T100" i="8" s="1"/>
  <c r="T103" i="8" s="1"/>
  <c r="C61" i="8"/>
  <c r="W73" i="8"/>
  <c r="U123" i="8"/>
  <c r="V74" i="8"/>
  <c r="B62" i="8"/>
  <c r="AV58" i="8"/>
  <c r="U86" i="8"/>
  <c r="U87" i="8" s="1"/>
  <c r="U88" i="8" s="1"/>
  <c r="U95" i="8"/>
  <c r="AR119" i="8"/>
  <c r="AS117" i="8"/>
  <c r="Q122" i="8" l="1"/>
  <c r="Q105" i="8"/>
  <c r="R104" i="8"/>
  <c r="R105" i="8" s="1"/>
  <c r="M125" i="8"/>
  <c r="N124" i="8"/>
  <c r="N128" i="8"/>
  <c r="N113" i="8"/>
  <c r="O112" i="8" s="1"/>
  <c r="U89" i="8"/>
  <c r="U111" i="8" s="1"/>
  <c r="U94" i="8"/>
  <c r="U96" i="8" s="1"/>
  <c r="U100" i="8" s="1"/>
  <c r="U103" i="8" s="1"/>
  <c r="V95" i="8"/>
  <c r="V86" i="8"/>
  <c r="V87" i="8" s="1"/>
  <c r="V88" i="8" s="1"/>
  <c r="X73" i="8"/>
  <c r="V123" i="8"/>
  <c r="W74" i="8"/>
  <c r="AS119" i="8"/>
  <c r="AT117" i="8"/>
  <c r="R122" i="8" l="1"/>
  <c r="S104" i="8"/>
  <c r="S105" i="8" s="1"/>
  <c r="O128" i="8"/>
  <c r="O113" i="8"/>
  <c r="P112" i="8" s="1"/>
  <c r="O124" i="8"/>
  <c r="N125" i="8"/>
  <c r="V89" i="8"/>
  <c r="V111" i="8" s="1"/>
  <c r="V94" i="8"/>
  <c r="V96" i="8" s="1"/>
  <c r="V100" i="8" s="1"/>
  <c r="V103" i="8" s="1"/>
  <c r="W86" i="8"/>
  <c r="W87" i="8" s="1"/>
  <c r="W88" i="8" s="1"/>
  <c r="W95" i="8"/>
  <c r="X74" i="8"/>
  <c r="Y73" i="8"/>
  <c r="W123" i="8"/>
  <c r="AU117" i="8"/>
  <c r="AT119" i="8"/>
  <c r="T104" i="8" l="1"/>
  <c r="T105" i="8" s="1"/>
  <c r="S122" i="8"/>
  <c r="O125" i="8"/>
  <c r="P124" i="8"/>
  <c r="P128" i="8"/>
  <c r="P113" i="8"/>
  <c r="Q112" i="8" s="1"/>
  <c r="W89" i="8"/>
  <c r="W111" i="8" s="1"/>
  <c r="W94" i="8"/>
  <c r="W96" i="8" s="1"/>
  <c r="W100" i="8" s="1"/>
  <c r="W103" i="8" s="1"/>
  <c r="Y74" i="8"/>
  <c r="X123" i="8"/>
  <c r="Z73" i="8"/>
  <c r="X95" i="8"/>
  <c r="X86" i="8"/>
  <c r="X87" i="8" s="1"/>
  <c r="X88" i="8" s="1"/>
  <c r="AU119" i="8"/>
  <c r="AV117" i="8"/>
  <c r="AV119" i="8" s="1"/>
  <c r="U104" i="8" l="1"/>
  <c r="U105" i="8" s="1"/>
  <c r="T122" i="8"/>
  <c r="Q113" i="8"/>
  <c r="R112" i="8" s="1"/>
  <c r="Q128" i="8"/>
  <c r="P125" i="8"/>
  <c r="Q124" i="8"/>
  <c r="X89" i="8"/>
  <c r="X111" i="8" s="1"/>
  <c r="X94" i="8"/>
  <c r="X96" i="8" s="1"/>
  <c r="X100" i="8" s="1"/>
  <c r="X103" i="8" s="1"/>
  <c r="Y95" i="8"/>
  <c r="Y86" i="8"/>
  <c r="Y87" i="8" s="1"/>
  <c r="Y88" i="8" s="1"/>
  <c r="AA73" i="8"/>
  <c r="Y123" i="8"/>
  <c r="Z74" i="8"/>
  <c r="U122" i="8" l="1"/>
  <c r="V104" i="8"/>
  <c r="V105" i="8" s="1"/>
  <c r="R124" i="8"/>
  <c r="Q125" i="8"/>
  <c r="R128" i="8"/>
  <c r="R113" i="8"/>
  <c r="S112" i="8" s="1"/>
  <c r="Y89" i="8"/>
  <c r="Y111" i="8" s="1"/>
  <c r="Y94" i="8"/>
  <c r="Y96" i="8" s="1"/>
  <c r="Y100" i="8" s="1"/>
  <c r="Y103" i="8" s="1"/>
  <c r="Z86" i="8"/>
  <c r="Z87" i="8" s="1"/>
  <c r="Z88" i="8" s="1"/>
  <c r="Z95" i="8"/>
  <c r="AB73" i="8"/>
  <c r="Z123" i="8"/>
  <c r="AA74" i="8"/>
  <c r="W104" i="8" l="1"/>
  <c r="W105" i="8" s="1"/>
  <c r="V122" i="8"/>
  <c r="S128" i="8"/>
  <c r="S113" i="8"/>
  <c r="T112" i="8" s="1"/>
  <c r="R125" i="8"/>
  <c r="S124" i="8"/>
  <c r="Z89" i="8"/>
  <c r="Z111" i="8" s="1"/>
  <c r="Z94" i="8"/>
  <c r="Z96" i="8" s="1"/>
  <c r="Z100" i="8" s="1"/>
  <c r="Z103" i="8" s="1"/>
  <c r="AC73" i="8"/>
  <c r="AA123" i="8"/>
  <c r="AB74" i="8"/>
  <c r="AA95" i="8"/>
  <c r="AA86" i="8"/>
  <c r="AA87" i="8" s="1"/>
  <c r="AA88" i="8" s="1"/>
  <c r="W122" i="8" l="1"/>
  <c r="X104" i="8"/>
  <c r="X105" i="8" s="1"/>
  <c r="T128" i="8"/>
  <c r="T113" i="8"/>
  <c r="U112" i="8" s="1"/>
  <c r="S125" i="8"/>
  <c r="T124" i="8"/>
  <c r="AA89" i="8"/>
  <c r="AA111" i="8" s="1"/>
  <c r="AA94" i="8"/>
  <c r="AA96" i="8" s="1"/>
  <c r="AA100" i="8" s="1"/>
  <c r="AA103" i="8" s="1"/>
  <c r="AB95" i="8"/>
  <c r="AB86" i="8"/>
  <c r="AB87" i="8" s="1"/>
  <c r="AB88" i="8" s="1"/>
  <c r="AD73" i="8"/>
  <c r="AB123" i="8"/>
  <c r="AC74" i="8"/>
  <c r="X122" i="8" l="1"/>
  <c r="Y104" i="8"/>
  <c r="Y105" i="8" s="1"/>
  <c r="U124" i="8"/>
  <c r="T125" i="8"/>
  <c r="U128" i="8"/>
  <c r="U113" i="8"/>
  <c r="V112" i="8" s="1"/>
  <c r="AB89" i="8"/>
  <c r="AB111" i="8" s="1"/>
  <c r="AB94" i="8"/>
  <c r="AB96" i="8" s="1"/>
  <c r="AB100" i="8" s="1"/>
  <c r="AB103" i="8" s="1"/>
  <c r="AC86" i="8"/>
  <c r="AC87" i="8" s="1"/>
  <c r="AC95" i="8"/>
  <c r="AC123" i="8"/>
  <c r="AD74" i="8"/>
  <c r="AE73" i="8"/>
  <c r="Z104" i="8" l="1"/>
  <c r="Z105" i="8" s="1"/>
  <c r="Y122" i="8"/>
  <c r="V128" i="8"/>
  <c r="V113" i="8"/>
  <c r="W112" i="8" s="1"/>
  <c r="V124" i="8"/>
  <c r="U125" i="8"/>
  <c r="AD86" i="8"/>
  <c r="AD95" i="8"/>
  <c r="AD123" i="8"/>
  <c r="AF73" i="8"/>
  <c r="AE74" i="8"/>
  <c r="AC88" i="8"/>
  <c r="AC94" i="8" s="1"/>
  <c r="AC96" i="8" s="1"/>
  <c r="AC100" i="8" s="1"/>
  <c r="AC103" i="8" s="1"/>
  <c r="Z122" i="8" l="1"/>
  <c r="AA104" i="8"/>
  <c r="AA105" i="8" s="1"/>
  <c r="W124" i="8"/>
  <c r="V125" i="8"/>
  <c r="W128" i="8"/>
  <c r="W113" i="8"/>
  <c r="X112" i="8" s="1"/>
  <c r="AC89" i="8"/>
  <c r="AC111" i="8" s="1"/>
  <c r="AE123" i="8"/>
  <c r="AG73" i="8"/>
  <c r="AF74" i="8"/>
  <c r="AD87" i="8"/>
  <c r="AE86" i="8"/>
  <c r="AE87" i="8" s="1"/>
  <c r="AE88" i="8" s="1"/>
  <c r="AE95" i="8"/>
  <c r="AB104" i="8" l="1"/>
  <c r="AB105" i="8" s="1"/>
  <c r="AA122" i="8"/>
  <c r="X128" i="8"/>
  <c r="X113" i="8"/>
  <c r="Y112" i="8" s="1"/>
  <c r="X124" i="8"/>
  <c r="W125" i="8"/>
  <c r="AE89" i="8"/>
  <c r="AE94" i="8"/>
  <c r="AE96" i="8" s="1"/>
  <c r="AE100" i="8" s="1"/>
  <c r="AE103" i="8" s="1"/>
  <c r="AF95" i="8"/>
  <c r="AF86" i="8"/>
  <c r="AF123" i="8"/>
  <c r="AG74" i="8"/>
  <c r="AH73" i="8"/>
  <c r="AD88" i="8"/>
  <c r="AD94" i="8" s="1"/>
  <c r="AD96" i="8" s="1"/>
  <c r="AD100" i="8" s="1"/>
  <c r="AC104" i="8" l="1"/>
  <c r="AC105" i="8" s="1"/>
  <c r="AB122" i="8"/>
  <c r="Y128" i="8"/>
  <c r="Y113" i="8"/>
  <c r="Z112" i="8" s="1"/>
  <c r="Y124" i="8"/>
  <c r="X125" i="8"/>
  <c r="AF87" i="8"/>
  <c r="AD103" i="8"/>
  <c r="AG123" i="8"/>
  <c r="AH74" i="8"/>
  <c r="AI73" i="8"/>
  <c r="AG95" i="8"/>
  <c r="AG86" i="8"/>
  <c r="AG87" i="8" s="1"/>
  <c r="AD89" i="8"/>
  <c r="AC122" i="8" l="1"/>
  <c r="Z128" i="8"/>
  <c r="Z113" i="8"/>
  <c r="AA112" i="8" s="1"/>
  <c r="Y125" i="8"/>
  <c r="Z124" i="8"/>
  <c r="AF88" i="8"/>
  <c r="AF94" i="8" s="1"/>
  <c r="AF96" i="8" s="1"/>
  <c r="AF100" i="8" s="1"/>
  <c r="AH86" i="8"/>
  <c r="AH95" i="8"/>
  <c r="AG88" i="8"/>
  <c r="AH123" i="8"/>
  <c r="AI74" i="8"/>
  <c r="AJ73" i="8"/>
  <c r="AD111" i="8"/>
  <c r="AE111" i="8" s="1"/>
  <c r="AD104" i="8"/>
  <c r="AA124" i="8" l="1"/>
  <c r="Z125" i="8"/>
  <c r="AA128" i="8"/>
  <c r="AA113" i="8"/>
  <c r="AB112" i="8" s="1"/>
  <c r="AG89" i="8"/>
  <c r="AG94" i="8"/>
  <c r="AG96" i="8" s="1"/>
  <c r="AG100" i="8" s="1"/>
  <c r="AG103" i="8" s="1"/>
  <c r="AK73" i="8"/>
  <c r="AJ74" i="8"/>
  <c r="AI123" i="8"/>
  <c r="AH87" i="8"/>
  <c r="AI86" i="8"/>
  <c r="AI87" i="8" s="1"/>
  <c r="AI88" i="8" s="1"/>
  <c r="AI95" i="8"/>
  <c r="C74" i="8"/>
  <c r="AF103" i="8"/>
  <c r="AE104" i="8"/>
  <c r="AD122" i="8"/>
  <c r="AF89" i="8"/>
  <c r="AD105" i="8"/>
  <c r="AB128" i="8" l="1"/>
  <c r="AB113" i="8"/>
  <c r="AC112" i="8" s="1"/>
  <c r="AA125" i="8"/>
  <c r="AB124" i="8"/>
  <c r="AI89" i="8"/>
  <c r="AI94" i="8"/>
  <c r="AI96" i="8" s="1"/>
  <c r="AI100" i="8" s="1"/>
  <c r="AI103" i="8" s="1"/>
  <c r="AF104" i="8"/>
  <c r="AG104" i="8" s="1"/>
  <c r="AG105" i="8" s="1"/>
  <c r="C86" i="8"/>
  <c r="AE122" i="8"/>
  <c r="AE105" i="8"/>
  <c r="AH88" i="8"/>
  <c r="AH89" i="8" s="1"/>
  <c r="C87" i="8"/>
  <c r="AJ95" i="8"/>
  <c r="AJ86" i="8"/>
  <c r="AJ87" i="8" s="1"/>
  <c r="AJ88" i="8" s="1"/>
  <c r="AF111" i="8"/>
  <c r="AG111" i="8" s="1"/>
  <c r="AK74" i="8"/>
  <c r="AJ123" i="8"/>
  <c r="AL73" i="8"/>
  <c r="AB125" i="8" l="1"/>
  <c r="AC124" i="8"/>
  <c r="C89" i="8"/>
  <c r="AC128" i="8"/>
  <c r="B128" i="8" s="1"/>
  <c r="AC113" i="8"/>
  <c r="AD112" i="8" s="1"/>
  <c r="C88" i="8"/>
  <c r="AH94" i="8"/>
  <c r="AH96" i="8" s="1"/>
  <c r="AJ89" i="8"/>
  <c r="AJ94" i="8"/>
  <c r="AJ96" i="8" s="1"/>
  <c r="AJ100" i="8" s="1"/>
  <c r="AJ103" i="8" s="1"/>
  <c r="AF105" i="8"/>
  <c r="AL74" i="8"/>
  <c r="AK123" i="8"/>
  <c r="AM73" i="8"/>
  <c r="AK86" i="8"/>
  <c r="AK87" i="8" s="1"/>
  <c r="AK88" i="8" s="1"/>
  <c r="AK95" i="8"/>
  <c r="AF122" i="8"/>
  <c r="AH111" i="8"/>
  <c r="AI111" i="8" s="1"/>
  <c r="AD128" i="8" l="1"/>
  <c r="AD113" i="8"/>
  <c r="AE112" i="8" s="1"/>
  <c r="AC125" i="8"/>
  <c r="AD124" i="8"/>
  <c r="AD125" i="8" s="1"/>
  <c r="AK89" i="8"/>
  <c r="AK94" i="8"/>
  <c r="AK96" i="8" s="1"/>
  <c r="AK100" i="8" s="1"/>
  <c r="AK103" i="8" s="1"/>
  <c r="AH100" i="8"/>
  <c r="AJ111" i="8"/>
  <c r="AG122" i="8"/>
  <c r="AN73" i="8"/>
  <c r="AL123" i="8"/>
  <c r="AM74" i="8"/>
  <c r="AL86" i="8"/>
  <c r="AL87" i="8" s="1"/>
  <c r="AL88" i="8" s="1"/>
  <c r="AL95" i="8"/>
  <c r="AE124" i="8" l="1"/>
  <c r="AE125" i="8" s="1"/>
  <c r="AE113" i="8"/>
  <c r="AF112" i="8" s="1"/>
  <c r="AF128" i="8" s="1"/>
  <c r="AE128" i="8"/>
  <c r="AK111" i="8"/>
  <c r="AL89" i="8"/>
  <c r="AL94" i="8"/>
  <c r="AL96" i="8" s="1"/>
  <c r="AL100" i="8" s="1"/>
  <c r="AL103" i="8" s="1"/>
  <c r="AH103" i="8"/>
  <c r="AM86" i="8"/>
  <c r="AM87" i="8" s="1"/>
  <c r="AM88" i="8" s="1"/>
  <c r="AM95" i="8"/>
  <c r="AM123" i="8"/>
  <c r="AN74" i="8"/>
  <c r="AO73" i="8"/>
  <c r="AF124" i="8" l="1"/>
  <c r="AF113" i="8"/>
  <c r="AG112" i="8" s="1"/>
  <c r="AG128" i="8" s="1"/>
  <c r="AL111" i="8"/>
  <c r="AH104" i="8"/>
  <c r="AM89" i="8"/>
  <c r="AM94" i="8"/>
  <c r="AM96" i="8" s="1"/>
  <c r="AM100" i="8" s="1"/>
  <c r="AM103" i="8" s="1"/>
  <c r="AP73" i="8"/>
  <c r="AO74" i="8"/>
  <c r="AN123" i="8"/>
  <c r="AN86" i="8"/>
  <c r="AN87" i="8" s="1"/>
  <c r="AN88" i="8" s="1"/>
  <c r="AN95" i="8"/>
  <c r="AG113" i="8" l="1"/>
  <c r="AM111" i="8"/>
  <c r="AG124" i="8"/>
  <c r="AG125" i="8" s="1"/>
  <c r="AF125" i="8"/>
  <c r="AN89" i="8"/>
  <c r="AN94" i="8"/>
  <c r="AN96" i="8" s="1"/>
  <c r="AN100" i="8" s="1"/>
  <c r="AN103" i="8" s="1"/>
  <c r="AH105" i="8"/>
  <c r="AI104" i="8"/>
  <c r="AJ104" i="8" s="1"/>
  <c r="AJ105" i="8" s="1"/>
  <c r="AH122" i="8"/>
  <c r="AO86" i="8"/>
  <c r="AO87" i="8" s="1"/>
  <c r="AO95" i="8"/>
  <c r="AO123" i="8"/>
  <c r="AP74" i="8"/>
  <c r="AQ73" i="8"/>
  <c r="AN111" i="8" l="1"/>
  <c r="AH112" i="8"/>
  <c r="AH128" i="8" s="1"/>
  <c r="AI105" i="8"/>
  <c r="AI122" i="8"/>
  <c r="AJ122" i="8" s="1"/>
  <c r="AK104" i="8"/>
  <c r="AL104" i="8" s="1"/>
  <c r="AL105" i="8" s="1"/>
  <c r="AP123" i="8"/>
  <c r="AQ74" i="8"/>
  <c r="AR73" i="8"/>
  <c r="AP86" i="8"/>
  <c r="AP87" i="8" s="1"/>
  <c r="AP88" i="8" s="1"/>
  <c r="AP95" i="8"/>
  <c r="AO88" i="8"/>
  <c r="AH113" i="8" l="1"/>
  <c r="AI112" i="8" s="1"/>
  <c r="AI128" i="8" s="1"/>
  <c r="AH124" i="8"/>
  <c r="AH125" i="8" s="1"/>
  <c r="AK122" i="8"/>
  <c r="AL122" i="8" s="1"/>
  <c r="AP89" i="8"/>
  <c r="AP94" i="8"/>
  <c r="AP96" i="8" s="1"/>
  <c r="AP100" i="8" s="1"/>
  <c r="AP103" i="8" s="1"/>
  <c r="AM104" i="8"/>
  <c r="AO89" i="8"/>
  <c r="AO111" i="8" s="1"/>
  <c r="AO94" i="8"/>
  <c r="AO96" i="8" s="1"/>
  <c r="AO100" i="8" s="1"/>
  <c r="AO103" i="8" s="1"/>
  <c r="AK105" i="8"/>
  <c r="AS73" i="8"/>
  <c r="AR74" i="8"/>
  <c r="AQ123" i="8"/>
  <c r="AQ86" i="8"/>
  <c r="AQ87" i="8" s="1"/>
  <c r="AQ88" i="8" s="1"/>
  <c r="AQ95" i="8"/>
  <c r="AP111" i="8" l="1"/>
  <c r="AI113" i="8"/>
  <c r="AJ112" i="8" s="1"/>
  <c r="AJ128" i="8" s="1"/>
  <c r="AI124" i="8"/>
  <c r="AQ89" i="8"/>
  <c r="AQ94" i="8"/>
  <c r="AQ96" i="8" s="1"/>
  <c r="AQ100" i="8" s="1"/>
  <c r="AQ103" i="8" s="1"/>
  <c r="AM105" i="8"/>
  <c r="AN104" i="8"/>
  <c r="AN105" i="8" s="1"/>
  <c r="AM122" i="8"/>
  <c r="AR86" i="8"/>
  <c r="AR87" i="8" s="1"/>
  <c r="AR95" i="8"/>
  <c r="AR123" i="8"/>
  <c r="AS74" i="8"/>
  <c r="AT73" i="8"/>
  <c r="AQ111" i="8" l="1"/>
  <c r="AJ124" i="8"/>
  <c r="AI125" i="8"/>
  <c r="AJ113" i="8"/>
  <c r="AK112" i="8" s="1"/>
  <c r="AK128" i="8" s="1"/>
  <c r="AO104" i="8"/>
  <c r="AO105" i="8" s="1"/>
  <c r="AR88" i="8"/>
  <c r="AR94" i="8" s="1"/>
  <c r="AR96" i="8" s="1"/>
  <c r="AR100" i="8" s="1"/>
  <c r="AR103" i="8" s="1"/>
  <c r="AT74" i="8"/>
  <c r="AS123" i="8"/>
  <c r="AU73" i="8"/>
  <c r="AS95" i="8"/>
  <c r="AS86" i="8"/>
  <c r="AS87" i="8" s="1"/>
  <c r="AS88" i="8" s="1"/>
  <c r="AN122" i="8"/>
  <c r="AR89" i="8" l="1"/>
  <c r="AR111" i="8" s="1"/>
  <c r="AK113" i="8"/>
  <c r="AL112" i="8" s="1"/>
  <c r="AL128" i="8" s="1"/>
  <c r="AP104" i="8"/>
  <c r="AP105" i="8" s="1"/>
  <c r="AS89" i="8"/>
  <c r="AS94" i="8"/>
  <c r="AS96" i="8" s="1"/>
  <c r="AS100" i="8" s="1"/>
  <c r="AS103" i="8" s="1"/>
  <c r="AK124" i="8"/>
  <c r="AJ125" i="8"/>
  <c r="AT123" i="8"/>
  <c r="AU74" i="8"/>
  <c r="AV73" i="8"/>
  <c r="AT86" i="8"/>
  <c r="AT87" i="8" s="1"/>
  <c r="AT88" i="8" s="1"/>
  <c r="AT95" i="8"/>
  <c r="AO122" i="8"/>
  <c r="AS111" i="8" l="1"/>
  <c r="AQ104" i="8"/>
  <c r="AQ105" i="8" s="1"/>
  <c r="AT89" i="8"/>
  <c r="AT94" i="8"/>
  <c r="AT96" i="8" s="1"/>
  <c r="AT100" i="8" s="1"/>
  <c r="AT103" i="8" s="1"/>
  <c r="AL113" i="8"/>
  <c r="AM112" i="8" s="1"/>
  <c r="AM128" i="8" s="1"/>
  <c r="AL124" i="8"/>
  <c r="AK125" i="8"/>
  <c r="AU95" i="8"/>
  <c r="AU86" i="8"/>
  <c r="AU87" i="8" s="1"/>
  <c r="AU88" i="8" s="1"/>
  <c r="AP122" i="8"/>
  <c r="AU123" i="8"/>
  <c r="AV74" i="8"/>
  <c r="AT111" i="8" l="1"/>
  <c r="AR104" i="8"/>
  <c r="AR105" i="8" s="1"/>
  <c r="AM124" i="8"/>
  <c r="AL125" i="8"/>
  <c r="AM113" i="8"/>
  <c r="AN112" i="8" s="1"/>
  <c r="AN128" i="8" s="1"/>
  <c r="AU89" i="8"/>
  <c r="AU94" i="8"/>
  <c r="AU96" i="8" s="1"/>
  <c r="AU100" i="8" s="1"/>
  <c r="AU103" i="8" s="1"/>
  <c r="AQ122" i="8"/>
  <c r="AV86" i="8"/>
  <c r="AV87" i="8" s="1"/>
  <c r="AV88" i="8" s="1"/>
  <c r="AV95" i="8"/>
  <c r="C95" i="8" s="1"/>
  <c r="AU111" i="8" l="1"/>
  <c r="AS104" i="8"/>
  <c r="AS105" i="8" s="1"/>
  <c r="AV89" i="8"/>
  <c r="AV94" i="8"/>
  <c r="AN113" i="8"/>
  <c r="AO112" i="8" s="1"/>
  <c r="AO128" i="8" s="1"/>
  <c r="AN124" i="8"/>
  <c r="AM125" i="8"/>
  <c r="AR122" i="8"/>
  <c r="AV111" i="8" l="1"/>
  <c r="AT104" i="8"/>
  <c r="AV96" i="8"/>
  <c r="C94" i="8"/>
  <c r="AO124" i="8"/>
  <c r="AN125" i="8"/>
  <c r="AO113" i="8"/>
  <c r="AP112" i="8" s="1"/>
  <c r="AP128" i="8" s="1"/>
  <c r="AS122" i="8"/>
  <c r="AT105" i="8" l="1"/>
  <c r="AU104" i="8"/>
  <c r="AU105" i="8" s="1"/>
  <c r="AV100" i="8"/>
  <c r="C96" i="8"/>
  <c r="AP113" i="8"/>
  <c r="AQ112" i="8" s="1"/>
  <c r="AQ128" i="8" s="1"/>
  <c r="AP124" i="8"/>
  <c r="AO125" i="8"/>
  <c r="AT122" i="8"/>
  <c r="AV103" i="8" l="1"/>
  <c r="AV104" i="8" s="1"/>
  <c r="C104" i="8" s="1"/>
  <c r="C100" i="8"/>
  <c r="AQ124" i="8"/>
  <c r="AP125" i="8"/>
  <c r="AQ113" i="8"/>
  <c r="AR112" i="8" s="1"/>
  <c r="AR128" i="8" s="1"/>
  <c r="AU122" i="8"/>
  <c r="AV105" i="8" l="1"/>
  <c r="C105" i="8" s="1"/>
  <c r="C103" i="8"/>
  <c r="AR113" i="8"/>
  <c r="AS112" i="8" s="1"/>
  <c r="AS128" i="8" s="1"/>
  <c r="AR124" i="8"/>
  <c r="AQ125" i="8"/>
  <c r="AV122" i="8"/>
  <c r="AS124" i="8" l="1"/>
  <c r="AR125" i="8"/>
  <c r="AS113" i="8"/>
  <c r="AT112" i="8" s="1"/>
  <c r="AT128" i="8" s="1"/>
  <c r="AT113" i="8" l="1"/>
  <c r="AU112" i="8" s="1"/>
  <c r="AU128" i="8" s="1"/>
  <c r="AT124" i="8"/>
  <c r="AS125" i="8"/>
  <c r="AU124" i="8" l="1"/>
  <c r="AT125" i="8"/>
  <c r="AU113" i="8"/>
  <c r="AV112" i="8" s="1"/>
  <c r="AV128" i="8" s="1"/>
  <c r="C128" i="8" s="1"/>
  <c r="AV113" i="8" l="1"/>
  <c r="AV124" i="8"/>
  <c r="AV125" i="8" s="1"/>
  <c r="AU12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Le Roux</author>
  </authors>
  <commentList>
    <comment ref="H28" authorId="0" shapeId="0" xr:uid="{35E1EE38-8F97-7847-9033-1C18077DEF93}">
      <text>
        <r>
          <rPr>
            <b/>
            <sz val="10"/>
            <color rgb="FF000000"/>
            <rFont val="Tahoma"/>
            <family val="2"/>
          </rPr>
          <t>Julie Le Roux: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garantie fournisseur</t>
        </r>
      </text>
    </comment>
  </commentList>
</comments>
</file>

<file path=xl/sharedStrings.xml><?xml version="1.0" encoding="utf-8"?>
<sst xmlns="http://schemas.openxmlformats.org/spreadsheetml/2006/main" count="141" uniqueCount="114">
  <si>
    <t>DONNEES TECHNIQUES</t>
  </si>
  <si>
    <t>DONNEES ECONOMIQUES</t>
  </si>
  <si>
    <t>SURFACE</t>
  </si>
  <si>
    <t>Année de référence</t>
  </si>
  <si>
    <t>nombre</t>
  </si>
  <si>
    <t>surface / appart(m2)</t>
  </si>
  <si>
    <t>inflation</t>
  </si>
  <si>
    <t xml:space="preserve">loyer augmenté annuellement </t>
  </si>
  <si>
    <t>en suivant l'inflation</t>
  </si>
  <si>
    <t>DONNEES FISCALES</t>
  </si>
  <si>
    <t>taxe foncière</t>
  </si>
  <si>
    <t>des loyers</t>
  </si>
  <si>
    <t>deductible de l'IR</t>
  </si>
  <si>
    <t>INVESTISSEMENT (CAPEX)</t>
  </si>
  <si>
    <t>IS Impôt sur les Sociétés</t>
  </si>
  <si>
    <t>soit</t>
  </si>
  <si>
    <t xml:space="preserve">Amortissement fiscal </t>
  </si>
  <si>
    <t>ans linéaire</t>
  </si>
  <si>
    <t>OPEX (CHARGES)</t>
  </si>
  <si>
    <t>autres charges</t>
  </si>
  <si>
    <t>DONNEES FINANCIERES</t>
  </si>
  <si>
    <t>dette</t>
  </si>
  <si>
    <t>LOCATION</t>
  </si>
  <si>
    <t>fonds propres</t>
  </si>
  <si>
    <t xml:space="preserve">début </t>
  </si>
  <si>
    <t>début janvier</t>
  </si>
  <si>
    <t xml:space="preserve">taux d'intérêt </t>
  </si>
  <si>
    <t>durée:</t>
  </si>
  <si>
    <t>ans</t>
  </si>
  <si>
    <t>remboursement sur (ans)</t>
  </si>
  <si>
    <t>Loyer:</t>
  </si>
  <si>
    <t>annuités constantes</t>
  </si>
  <si>
    <t>Revente à la valeur nette (valeur initiale de l'immeuble + inflation sur toute la période)</t>
  </si>
  <si>
    <t>vecteur d'inflation</t>
  </si>
  <si>
    <t>total</t>
  </si>
  <si>
    <t>phasing CAPEX</t>
  </si>
  <si>
    <t>%</t>
  </si>
  <si>
    <t>CAPEX annuels</t>
  </si>
  <si>
    <t>k€</t>
  </si>
  <si>
    <t>flag location</t>
  </si>
  <si>
    <t>Investissement Base amortissable</t>
  </si>
  <si>
    <t>Amortissement Fiscal</t>
  </si>
  <si>
    <t>Valeur nette de l'investissement (Actif)</t>
  </si>
  <si>
    <t>Vecteur d'actualisation à 8%</t>
  </si>
  <si>
    <t>CAPEX annuels inflatés</t>
  </si>
  <si>
    <t xml:space="preserve">Travaux. Ans: </t>
  </si>
  <si>
    <t>FINANCEMENT    ( en k€ )</t>
  </si>
  <si>
    <t>Intérêts de la dette bancaire</t>
  </si>
  <si>
    <t>Dette nette au 31/12/n-1</t>
  </si>
  <si>
    <t>Intérêts payés 1/1/n sur dette 31/12/n-1</t>
  </si>
  <si>
    <t>Remboursement du principal de la dette</t>
  </si>
  <si>
    <t>TABLEAU DE FLUX DE TRESORERIE REEL</t>
  </si>
  <si>
    <t>Recettes</t>
  </si>
  <si>
    <t>K€</t>
  </si>
  <si>
    <t>Charges d'exploitation</t>
  </si>
  <si>
    <t>Frais financiers (hors FFK)</t>
  </si>
  <si>
    <t>MBA (Marge Brute d'Autofinancement)</t>
  </si>
  <si>
    <t>Investissements (dont FFK)</t>
  </si>
  <si>
    <t>Flux de trésorerie  net</t>
  </si>
  <si>
    <t>Somme (capitalisable) empruntée par le Projet, pour investir</t>
  </si>
  <si>
    <t>Remboursement dette bancaire et FFK</t>
  </si>
  <si>
    <t>CF, après remboursement des banques</t>
  </si>
  <si>
    <t>Remboursement non rémunéré du capital propre investi, à partir du cash disponible</t>
  </si>
  <si>
    <t>CF disponible pour dividende</t>
  </si>
  <si>
    <t>Variation de Trésorerie</t>
  </si>
  <si>
    <t>COMPTE DE RESULTAT  ( en k€ )</t>
  </si>
  <si>
    <t>Excédent Brut d'Exploitation (EBITDA)</t>
  </si>
  <si>
    <t>Amortissement, y compris FFK</t>
  </si>
  <si>
    <t>Résultat opérationnel (EBIT)</t>
  </si>
  <si>
    <t xml:space="preserve">Résultat net Entreprise </t>
  </si>
  <si>
    <t>Distribution du dividende</t>
  </si>
  <si>
    <t>Cumul résultat net</t>
  </si>
  <si>
    <t>Distribution Dividendes (100% du disponible)</t>
  </si>
  <si>
    <t>Cumul dividendes</t>
  </si>
  <si>
    <t>BILAN   ( en k€ )</t>
  </si>
  <si>
    <t>Actif</t>
  </si>
  <si>
    <t>Immobilisations nettes</t>
  </si>
  <si>
    <t>Trésorerie</t>
  </si>
  <si>
    <t>total des Actifs</t>
  </si>
  <si>
    <t>Passif</t>
  </si>
  <si>
    <t>Fonds propres mobilisés</t>
  </si>
  <si>
    <t>Dette bancaire</t>
  </si>
  <si>
    <t>Capital &amp; Réserves (RN - Dividende distribué)</t>
  </si>
  <si>
    <t>total du Passif</t>
  </si>
  <si>
    <t>Actionnaire</t>
  </si>
  <si>
    <t>PARTIE : GESTION DE PROJET</t>
  </si>
  <si>
    <r>
      <t xml:space="preserve">PARTIE B :  COMPTES ET TRI ACTIONNAIRE (avec impact Financement); </t>
    </r>
    <r>
      <rPr>
        <b/>
        <sz val="12"/>
        <color theme="0"/>
        <rFont val="Arial"/>
        <family val="2"/>
      </rPr>
      <t>ne reprend pas l'actualisation; considère les flux y compris ceux liés au financement (autrement inclus dans le coeffcient d'actualisation)</t>
    </r>
  </si>
  <si>
    <t>Free cash flow Annuel inflaté</t>
  </si>
  <si>
    <t>Free cash flow  Annuel non inflaté</t>
  </si>
  <si>
    <t>OPEX inflaté</t>
  </si>
  <si>
    <t>OPEX (charge d'exploitation en % CAPEX)</t>
  </si>
  <si>
    <t>Taxe Foncière (charge en % des loyers) inflatée</t>
  </si>
  <si>
    <t>Impôt sur les Sociétés IS (si resutlat av IS négatif, intégration fiscale et IS négatif remonté)</t>
  </si>
  <si>
    <t>Exposition financière maximale</t>
  </si>
  <si>
    <t>Free cash Flow Cumulé non inflaté</t>
  </si>
  <si>
    <t>Le financement est libéré au fur et à mesurre des besoins</t>
  </si>
  <si>
    <t>dont FFK  = Frais financiers capitalisés (les frais de la dette sont paassé en capital à rembourser)</t>
  </si>
  <si>
    <t>cumul des Frais Fixes Capitalisés</t>
  </si>
  <si>
    <t>Frais financiers (hors Frais Fixes Capitalisés)</t>
  </si>
  <si>
    <t>Recettes (loyers et vente bien)</t>
  </si>
  <si>
    <t>Base imposable pour l'IS - Hors frais financiers</t>
  </si>
  <si>
    <t>Résualt net - Hors frais financiers</t>
  </si>
  <si>
    <t>Taxe foncière</t>
  </si>
  <si>
    <t>Impôts (IS)</t>
  </si>
  <si>
    <t>Résultat avant IS</t>
  </si>
  <si>
    <t>Vente de Kwh</t>
  </si>
  <si>
    <t>Par Mwh</t>
  </si>
  <si>
    <t>Frais production hors dotation</t>
  </si>
  <si>
    <t>Production par an Mwh</t>
  </si>
  <si>
    <t>Recettes loyers inflatés (une année de demarrage)</t>
  </si>
  <si>
    <t xml:space="preserve"> </t>
  </si>
  <si>
    <t>Impôt  Société)</t>
  </si>
  <si>
    <t>Charge dementellement</t>
  </si>
  <si>
    <t xml:space="preserve">Objectif taux d'actualisation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</si>
</sst>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)_ ;_ * \(#,##0.00\)_ ;_ * &quot;-&quot;??_)_ ;_ @_ "/>
    <numFmt numFmtId="164" formatCode="0.0%"/>
    <numFmt numFmtId="165" formatCode="#,##0;\-#,##0;\ \-"/>
    <numFmt numFmtId="166" formatCode="0.0"/>
    <numFmt numFmtId="167" formatCode="_ * #,##0.0_)_ ;_ * \(#,##0.0\)_ ;_ * &quot;-&quot;??_)_ ;_ @_ "/>
    <numFmt numFmtId="168" formatCode="_ * #,##0_)_ ;_ * \(#,##0\)_ ;_ * &quot;-&quot;??_)_ ;_ @_ 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9" fillId="3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2" xfId="0" applyNumberFormat="1" applyFont="1" applyFill="1" applyBorder="1"/>
    <xf numFmtId="2" fontId="6" fillId="0" borderId="3" xfId="0" applyNumberFormat="1" applyFont="1" applyFill="1" applyBorder="1"/>
    <xf numFmtId="0" fontId="0" fillId="0" borderId="0" xfId="0" applyFill="1"/>
    <xf numFmtId="1" fontId="4" fillId="0" borderId="0" xfId="0" applyNumberFormat="1" applyFont="1" applyAlignment="1">
      <alignment horizontal="center"/>
    </xf>
    <xf numFmtId="1" fontId="0" fillId="0" borderId="0" xfId="0" applyNumberFormat="1"/>
    <xf numFmtId="2" fontId="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right"/>
    </xf>
    <xf numFmtId="166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5" fontId="0" fillId="0" borderId="0" xfId="0" applyNumberFormat="1" applyFill="1" applyBorder="1"/>
    <xf numFmtId="2" fontId="0" fillId="0" borderId="0" xfId="0" applyNumberFormat="1" applyFill="1" applyBorder="1"/>
    <xf numFmtId="165" fontId="6" fillId="0" borderId="0" xfId="0" applyNumberFormat="1" applyFont="1" applyFill="1" applyAlignment="1">
      <alignment horizontal="right" vertical="center"/>
    </xf>
    <xf numFmtId="0" fontId="4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Alignment="1">
      <alignment horizontal="right"/>
    </xf>
    <xf numFmtId="0" fontId="0" fillId="5" borderId="0" xfId="0" applyFill="1"/>
    <xf numFmtId="0" fontId="0" fillId="5" borderId="6" xfId="0" applyFill="1" applyBorder="1"/>
    <xf numFmtId="0" fontId="5" fillId="5" borderId="0" xfId="0" applyFont="1" applyFill="1" applyAlignment="1">
      <alignment horizontal="center"/>
    </xf>
    <xf numFmtId="0" fontId="4" fillId="5" borderId="5" xfId="0" applyFont="1" applyFill="1" applyBorder="1"/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0" fillId="5" borderId="5" xfId="0" applyFill="1" applyBorder="1" applyAlignment="1">
      <alignment vertical="center"/>
    </xf>
    <xf numFmtId="0" fontId="0" fillId="5" borderId="7" xfId="0" applyFill="1" applyBorder="1"/>
    <xf numFmtId="0" fontId="0" fillId="5" borderId="1" xfId="0" applyFill="1" applyBorder="1"/>
    <xf numFmtId="0" fontId="0" fillId="5" borderId="8" xfId="0" applyFill="1" applyBorder="1"/>
    <xf numFmtId="0" fontId="14" fillId="6" borderId="0" xfId="0" applyFont="1" applyFill="1" applyAlignment="1">
      <alignment horizontal="center"/>
    </xf>
    <xf numFmtId="9" fontId="14" fillId="6" borderId="0" xfId="0" applyNumberFormat="1" applyFont="1" applyFill="1" applyAlignment="1">
      <alignment horizontal="center"/>
    </xf>
    <xf numFmtId="164" fontId="14" fillId="6" borderId="0" xfId="0" applyNumberFormat="1" applyFont="1" applyFill="1" applyAlignment="1">
      <alignment horizontal="center"/>
    </xf>
    <xf numFmtId="0" fontId="0" fillId="5" borderId="2" xfId="0" applyFill="1" applyBorder="1"/>
    <xf numFmtId="0" fontId="6" fillId="5" borderId="5" xfId="0" applyFont="1" applyFill="1" applyBorder="1"/>
    <xf numFmtId="0" fontId="6" fillId="5" borderId="2" xfId="0" applyFont="1" applyFill="1" applyBorder="1"/>
    <xf numFmtId="0" fontId="14" fillId="6" borderId="4" xfId="0" applyFont="1" applyFill="1" applyBorder="1" applyAlignment="1">
      <alignment horizontal="center"/>
    </xf>
    <xf numFmtId="164" fontId="14" fillId="6" borderId="6" xfId="1" applyNumberFormat="1" applyFont="1" applyFill="1" applyBorder="1" applyAlignment="1">
      <alignment horizontal="center"/>
    </xf>
    <xf numFmtId="9" fontId="14" fillId="6" borderId="3" xfId="0" applyNumberFormat="1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10" fontId="14" fillId="6" borderId="6" xfId="0" applyNumberFormat="1" applyFont="1" applyFill="1" applyBorder="1" applyAlignment="1">
      <alignment horizontal="center"/>
    </xf>
    <xf numFmtId="9" fontId="14" fillId="6" borderId="4" xfId="1" applyFont="1" applyFill="1" applyBorder="1" applyAlignment="1">
      <alignment horizontal="center"/>
    </xf>
    <xf numFmtId="9" fontId="14" fillId="6" borderId="5" xfId="0" applyNumberFormat="1" applyFont="1" applyFill="1" applyBorder="1"/>
    <xf numFmtId="9" fontId="14" fillId="6" borderId="0" xfId="0" applyNumberFormat="1" applyFont="1" applyFill="1"/>
    <xf numFmtId="0" fontId="13" fillId="3" borderId="0" xfId="0" applyFont="1" applyFill="1"/>
    <xf numFmtId="0" fontId="9" fillId="3" borderId="6" xfId="0" applyFont="1" applyFill="1" applyBorder="1"/>
    <xf numFmtId="0" fontId="4" fillId="0" borderId="0" xfId="0" applyFont="1"/>
    <xf numFmtId="1" fontId="4" fillId="0" borderId="0" xfId="0" applyNumberFormat="1" applyFont="1"/>
    <xf numFmtId="1" fontId="6" fillId="0" borderId="0" xfId="0" applyNumberFormat="1" applyFont="1"/>
    <xf numFmtId="165" fontId="0" fillId="0" borderId="0" xfId="0" applyNumberFormat="1"/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/>
    <xf numFmtId="0" fontId="15" fillId="0" borderId="0" xfId="0" applyFont="1"/>
    <xf numFmtId="0" fontId="17" fillId="0" borderId="0" xfId="0" applyFont="1" applyAlignment="1">
      <alignment horizontal="right"/>
    </xf>
    <xf numFmtId="165" fontId="0" fillId="0" borderId="2" xfId="0" applyNumberFormat="1" applyFill="1" applyBorder="1"/>
    <xf numFmtId="165" fontId="0" fillId="0" borderId="3" xfId="0" applyNumberFormat="1" applyFill="1" applyBorder="1"/>
    <xf numFmtId="165" fontId="0" fillId="0" borderId="5" xfId="0" applyNumberFormat="1" applyFill="1" applyBorder="1"/>
    <xf numFmtId="165" fontId="0" fillId="0" borderId="0" xfId="0" applyNumberFormat="1" applyFill="1"/>
    <xf numFmtId="165" fontId="4" fillId="0" borderId="0" xfId="0" applyNumberFormat="1" applyFont="1" applyFill="1"/>
    <xf numFmtId="165" fontId="6" fillId="0" borderId="0" xfId="0" applyNumberFormat="1" applyFont="1" applyFill="1"/>
    <xf numFmtId="165" fontId="4" fillId="0" borderId="1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165" fontId="16" fillId="0" borderId="0" xfId="0" applyNumberFormat="1" applyFont="1" applyFill="1"/>
    <xf numFmtId="165" fontId="18" fillId="0" borderId="5" xfId="0" applyNumberFormat="1" applyFont="1" applyFill="1" applyBorder="1"/>
    <xf numFmtId="165" fontId="18" fillId="0" borderId="0" xfId="0" applyNumberFormat="1" applyFont="1" applyFill="1"/>
    <xf numFmtId="0" fontId="0" fillId="0" borderId="5" xfId="0" applyFill="1" applyBorder="1"/>
    <xf numFmtId="165" fontId="18" fillId="0" borderId="7" xfId="0" applyNumberFormat="1" applyFont="1" applyFill="1" applyBorder="1"/>
    <xf numFmtId="165" fontId="18" fillId="0" borderId="1" xfId="0" applyNumberFormat="1" applyFont="1" applyFill="1" applyBorder="1"/>
    <xf numFmtId="165" fontId="0" fillId="0" borderId="7" xfId="0" applyNumberFormat="1" applyFill="1" applyBorder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4" fillId="0" borderId="8" xfId="0" applyNumberFormat="1" applyFont="1" applyFill="1" applyBorder="1"/>
    <xf numFmtId="9" fontId="19" fillId="0" borderId="6" xfId="1" applyFont="1" applyFill="1" applyBorder="1" applyAlignment="1">
      <alignment horizontal="center"/>
    </xf>
    <xf numFmtId="2" fontId="20" fillId="7" borderId="9" xfId="0" applyNumberFormat="1" applyFont="1" applyFill="1" applyBorder="1" applyAlignment="1">
      <alignment horizontal="center" vertical="center"/>
    </xf>
    <xf numFmtId="0" fontId="21" fillId="8" borderId="0" xfId="0" applyFont="1" applyFill="1"/>
    <xf numFmtId="0" fontId="20" fillId="7" borderId="0" xfId="0" applyFont="1" applyFill="1" applyAlignment="1">
      <alignment horizontal="center"/>
    </xf>
    <xf numFmtId="164" fontId="20" fillId="7" borderId="0" xfId="0" applyNumberFormat="1" applyFont="1" applyFill="1" applyAlignment="1">
      <alignment horizontal="center"/>
    </xf>
    <xf numFmtId="0" fontId="2" fillId="8" borderId="0" xfId="0" applyFont="1" applyFill="1"/>
    <xf numFmtId="1" fontId="7" fillId="5" borderId="1" xfId="0" applyNumberFormat="1" applyFont="1" applyFill="1" applyBorder="1"/>
    <xf numFmtId="0" fontId="0" fillId="9" borderId="0" xfId="0" applyFill="1"/>
    <xf numFmtId="2" fontId="6" fillId="9" borderId="0" xfId="0" applyNumberFormat="1" applyFont="1" applyFill="1" applyAlignment="1">
      <alignment horizontal="center" vertical="center"/>
    </xf>
    <xf numFmtId="1" fontId="4" fillId="9" borderId="0" xfId="0" applyNumberFormat="1" applyFont="1" applyFill="1" applyAlignment="1">
      <alignment horizontal="center"/>
    </xf>
    <xf numFmtId="165" fontId="6" fillId="9" borderId="0" xfId="0" applyNumberFormat="1" applyFont="1" applyFill="1" applyBorder="1" applyAlignment="1">
      <alignment horizontal="right" vertical="center"/>
    </xf>
    <xf numFmtId="1" fontId="0" fillId="9" borderId="0" xfId="0" applyNumberFormat="1" applyFill="1"/>
    <xf numFmtId="165" fontId="6" fillId="9" borderId="3" xfId="0" applyNumberFormat="1" applyFont="1" applyFill="1" applyBorder="1" applyAlignment="1">
      <alignment horizontal="right" vertical="center"/>
    </xf>
    <xf numFmtId="0" fontId="0" fillId="9" borderId="0" xfId="0" applyFill="1" applyAlignment="1">
      <alignment horizontal="center"/>
    </xf>
    <xf numFmtId="0" fontId="4" fillId="9" borderId="0" xfId="0" applyFont="1" applyFill="1" applyAlignment="1">
      <alignment horizontal="center"/>
    </xf>
    <xf numFmtId="165" fontId="0" fillId="9" borderId="3" xfId="0" applyNumberFormat="1" applyFill="1" applyBorder="1"/>
    <xf numFmtId="165" fontId="0" fillId="9" borderId="0" xfId="0" applyNumberFormat="1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1" fontId="4" fillId="10" borderId="0" xfId="0" applyNumberFormat="1" applyFont="1" applyFill="1" applyAlignment="1">
      <alignment horizontal="center"/>
    </xf>
    <xf numFmtId="1" fontId="0" fillId="10" borderId="0" xfId="0" applyNumberFormat="1" applyFill="1"/>
    <xf numFmtId="165" fontId="6" fillId="10" borderId="0" xfId="0" applyNumberFormat="1" applyFont="1" applyFill="1" applyBorder="1" applyAlignment="1">
      <alignment horizontal="right" vertical="center"/>
    </xf>
    <xf numFmtId="2" fontId="6" fillId="10" borderId="0" xfId="0" applyNumberFormat="1" applyFont="1" applyFill="1" applyAlignment="1">
      <alignment horizontal="center" vertical="center"/>
    </xf>
    <xf numFmtId="0" fontId="6" fillId="10" borderId="0" xfId="0" applyFont="1" applyFill="1" applyAlignment="1">
      <alignment horizontal="left" vertical="center"/>
    </xf>
    <xf numFmtId="1" fontId="0" fillId="10" borderId="0" xfId="0" applyNumberForma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1" fontId="0" fillId="9" borderId="0" xfId="0" applyNumberFormat="1" applyFill="1" applyAlignment="1">
      <alignment horizontal="center" vertical="center"/>
    </xf>
    <xf numFmtId="167" fontId="14" fillId="6" borderId="0" xfId="2" applyNumberFormat="1" applyFont="1" applyFill="1" applyAlignment="1">
      <alignment horizontal="center"/>
    </xf>
    <xf numFmtId="168" fontId="14" fillId="6" borderId="0" xfId="2" applyNumberFormat="1" applyFont="1" applyFill="1" applyAlignment="1">
      <alignment horizontal="center"/>
    </xf>
    <xf numFmtId="168" fontId="4" fillId="10" borderId="0" xfId="2" applyNumberFormat="1" applyFont="1" applyFill="1" applyAlignment="1">
      <alignment horizontal="center"/>
    </xf>
    <xf numFmtId="168" fontId="4" fillId="9" borderId="0" xfId="2" applyNumberFormat="1" applyFont="1" applyFill="1" applyAlignment="1">
      <alignment horizontal="center"/>
    </xf>
    <xf numFmtId="168" fontId="4" fillId="5" borderId="0" xfId="0" applyNumberFormat="1" applyFont="1" applyFill="1"/>
    <xf numFmtId="168" fontId="0" fillId="5" borderId="0" xfId="0" applyNumberFormat="1" applyFill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 vertical="center"/>
    </xf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3" fontId="4" fillId="0" borderId="0" xfId="0" applyNumberFormat="1" applyFont="1"/>
    <xf numFmtId="3" fontId="4" fillId="0" borderId="5" xfId="0" applyNumberFormat="1" applyFont="1" applyFill="1" applyBorder="1"/>
    <xf numFmtId="3" fontId="4" fillId="0" borderId="0" xfId="0" applyNumberFormat="1" applyFont="1" applyFill="1"/>
    <xf numFmtId="3" fontId="4" fillId="0" borderId="3" xfId="0" applyNumberFormat="1" applyFont="1" applyFill="1" applyBorder="1"/>
    <xf numFmtId="3" fontId="6" fillId="0" borderId="0" xfId="0" applyNumberFormat="1" applyFont="1"/>
    <xf numFmtId="3" fontId="6" fillId="0" borderId="5" xfId="0" applyNumberFormat="1" applyFont="1" applyFill="1" applyBorder="1"/>
    <xf numFmtId="3" fontId="6" fillId="0" borderId="0" xfId="0" applyNumberFormat="1" applyFont="1" applyFill="1"/>
    <xf numFmtId="3" fontId="4" fillId="0" borderId="2" xfId="0" applyNumberFormat="1" applyFont="1" applyFill="1" applyBorder="1"/>
    <xf numFmtId="3" fontId="6" fillId="0" borderId="0" xfId="0" applyNumberFormat="1" applyFont="1" applyAlignment="1">
      <alignment wrapText="1"/>
    </xf>
    <xf numFmtId="3" fontId="0" fillId="0" borderId="7" xfId="0" applyNumberFormat="1" applyFill="1" applyBorder="1"/>
    <xf numFmtId="3" fontId="0" fillId="0" borderId="1" xfId="0" applyNumberFormat="1" applyFill="1" applyBorder="1"/>
    <xf numFmtId="3" fontId="5" fillId="0" borderId="0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6" fillId="0" borderId="6" xfId="0" applyNumberFormat="1" applyFont="1" applyFill="1" applyBorder="1"/>
    <xf numFmtId="3" fontId="17" fillId="0" borderId="0" xfId="0" applyNumberFormat="1" applyFont="1"/>
    <xf numFmtId="3" fontId="0" fillId="0" borderId="6" xfId="0" applyNumberFormat="1" applyFill="1" applyBorder="1"/>
    <xf numFmtId="3" fontId="5" fillId="0" borderId="0" xfId="0" applyNumberFormat="1" applyFont="1" applyAlignment="1">
      <alignment horizontal="center"/>
    </xf>
    <xf numFmtId="3" fontId="0" fillId="4" borderId="0" xfId="0" applyNumberFormat="1" applyFill="1"/>
    <xf numFmtId="3" fontId="6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0" fillId="0" borderId="6" xfId="0" applyNumberFormat="1" applyBorder="1"/>
    <xf numFmtId="3" fontId="0" fillId="0" borderId="8" xfId="0" applyNumberFormat="1" applyFill="1" applyBorder="1"/>
    <xf numFmtId="0" fontId="3" fillId="0" borderId="1" xfId="0" applyFont="1" applyBorder="1" applyAlignment="1">
      <alignment horizontal="center"/>
    </xf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ACEC-05BB-9146-99DC-85866B039C1C}">
  <sheetPr>
    <pageSetUpPr fitToPage="1"/>
  </sheetPr>
  <dimension ref="A2:AW133"/>
  <sheetViews>
    <sheetView tabSelected="1" topLeftCell="A11" zoomScale="115" zoomScaleNormal="120" workbookViewId="0">
      <selection activeCell="P15" sqref="P15"/>
    </sheetView>
  </sheetViews>
  <sheetFormatPr baseColWidth="10" defaultRowHeight="16" x14ac:dyDescent="0.2"/>
  <cols>
    <col min="1" max="1" width="72.1640625" customWidth="1"/>
    <col min="2" max="3" width="12.1640625" bestFit="1" customWidth="1"/>
    <col min="5" max="5" width="11.83203125" bestFit="1" customWidth="1"/>
  </cols>
  <sheetData>
    <row r="2" spans="1:16" x14ac:dyDescent="0.2">
      <c r="A2" s="147" t="s">
        <v>0</v>
      </c>
      <c r="B2" s="147"/>
      <c r="C2" s="147"/>
      <c r="D2" s="147"/>
      <c r="E2" s="147"/>
      <c r="F2" s="147"/>
      <c r="G2" s="147"/>
      <c r="J2" s="1" t="s">
        <v>1</v>
      </c>
      <c r="K2" s="1"/>
      <c r="L2" s="1"/>
      <c r="M2" s="1"/>
    </row>
    <row r="3" spans="1:16" x14ac:dyDescent="0.2">
      <c r="A3" s="22" t="s">
        <v>2</v>
      </c>
      <c r="B3" s="23"/>
      <c r="C3" s="23"/>
      <c r="D3" s="23"/>
      <c r="E3" s="23"/>
      <c r="F3" s="23"/>
      <c r="G3" s="24"/>
      <c r="J3" s="42" t="s">
        <v>3</v>
      </c>
      <c r="K3" s="23"/>
      <c r="L3" s="23"/>
      <c r="M3" s="45">
        <v>2022</v>
      </c>
    </row>
    <row r="4" spans="1:16" x14ac:dyDescent="0.2">
      <c r="A4" s="25"/>
      <c r="B4" s="26" t="s">
        <v>4</v>
      </c>
      <c r="C4" s="27" t="s">
        <v>5</v>
      </c>
      <c r="D4" s="27"/>
      <c r="E4" s="27"/>
      <c r="F4" s="27"/>
      <c r="G4" s="28"/>
      <c r="J4" s="43" t="s">
        <v>6</v>
      </c>
      <c r="K4" s="27"/>
      <c r="L4" s="27"/>
      <c r="M4" s="46">
        <v>0.02</v>
      </c>
    </row>
    <row r="5" spans="1:16" x14ac:dyDescent="0.2">
      <c r="A5" s="25"/>
      <c r="B5" s="25"/>
      <c r="C5" s="27"/>
      <c r="D5" s="27"/>
      <c r="E5" s="27"/>
      <c r="F5" s="27"/>
      <c r="G5" s="28"/>
      <c r="J5" s="25" t="s">
        <v>7</v>
      </c>
      <c r="K5" s="27"/>
      <c r="L5" s="27"/>
      <c r="M5" s="28"/>
    </row>
    <row r="6" spans="1:16" x14ac:dyDescent="0.2">
      <c r="A6" s="25"/>
      <c r="B6" s="25"/>
      <c r="C6" s="27"/>
      <c r="D6" s="27"/>
      <c r="E6" s="27"/>
      <c r="F6" s="27"/>
      <c r="G6" s="28"/>
      <c r="J6" s="36" t="s">
        <v>8</v>
      </c>
      <c r="K6" s="37"/>
      <c r="L6" s="37"/>
      <c r="M6" s="38"/>
    </row>
    <row r="7" spans="1:16" x14ac:dyDescent="0.2">
      <c r="A7" s="25" t="s">
        <v>113</v>
      </c>
      <c r="B7" s="41">
        <v>0.05</v>
      </c>
      <c r="C7" s="27"/>
      <c r="D7" s="27"/>
      <c r="E7" s="27"/>
      <c r="F7" s="27"/>
      <c r="G7" s="28"/>
    </row>
    <row r="8" spans="1:16" x14ac:dyDescent="0.2">
      <c r="A8" s="30"/>
      <c r="B8" s="31"/>
      <c r="C8" s="27"/>
      <c r="D8" s="27"/>
      <c r="E8" s="27"/>
      <c r="G8" s="28"/>
    </row>
    <row r="9" spans="1:16" x14ac:dyDescent="0.2">
      <c r="A9" s="25"/>
      <c r="B9" s="114">
        <f>B10</f>
        <v>7000000</v>
      </c>
      <c r="C9" s="27"/>
      <c r="D9" s="27"/>
      <c r="E9" s="27"/>
      <c r="F9" s="27"/>
      <c r="G9" s="28"/>
      <c r="J9" s="147" t="s">
        <v>9</v>
      </c>
      <c r="K9" s="147"/>
      <c r="L9" s="147"/>
      <c r="M9" s="147"/>
      <c r="N9" s="147"/>
      <c r="O9" s="147"/>
      <c r="P9" s="147"/>
    </row>
    <row r="10" spans="1:16" x14ac:dyDescent="0.2">
      <c r="A10" s="30" t="s">
        <v>108</v>
      </c>
      <c r="B10" s="111">
        <v>7000000</v>
      </c>
      <c r="C10" s="27"/>
      <c r="D10" s="27"/>
      <c r="E10" s="27"/>
      <c r="F10" s="27"/>
      <c r="G10" s="28"/>
      <c r="J10" s="44" t="s">
        <v>10</v>
      </c>
      <c r="K10" s="23"/>
      <c r="L10" s="23"/>
      <c r="M10" s="47"/>
      <c r="N10" s="23" t="s">
        <v>11</v>
      </c>
      <c r="O10" s="23"/>
      <c r="P10" s="24"/>
    </row>
    <row r="11" spans="1:16" x14ac:dyDescent="0.2">
      <c r="A11" s="25"/>
      <c r="B11" s="32"/>
      <c r="C11" s="27"/>
      <c r="D11" s="27"/>
      <c r="E11" s="27"/>
      <c r="F11" s="27"/>
      <c r="G11" s="28"/>
      <c r="J11" s="25" t="s">
        <v>12</v>
      </c>
      <c r="K11" s="27"/>
      <c r="L11" s="27"/>
      <c r="M11" s="27"/>
      <c r="N11" s="27"/>
      <c r="O11" s="27"/>
      <c r="P11" s="28"/>
    </row>
    <row r="12" spans="1:16" x14ac:dyDescent="0.2">
      <c r="A12" s="30" t="s">
        <v>13</v>
      </c>
      <c r="B12" s="111">
        <v>1500000</v>
      </c>
      <c r="C12" s="27" t="str">
        <f>"€ 20"&amp;RIGHT(M3,2)&amp;"/m2"</f>
        <v>€ 2022/m2</v>
      </c>
      <c r="D12" s="27"/>
      <c r="E12" s="27"/>
      <c r="F12" s="27"/>
      <c r="G12" s="28"/>
      <c r="J12" s="25" t="s">
        <v>14</v>
      </c>
      <c r="K12" s="27"/>
      <c r="L12" s="27"/>
      <c r="M12" s="40">
        <v>0.28000000000000003</v>
      </c>
      <c r="N12" s="27"/>
      <c r="O12" s="27"/>
      <c r="P12" s="28"/>
    </row>
    <row r="13" spans="1:16" x14ac:dyDescent="0.2">
      <c r="A13" s="33" t="s">
        <v>15</v>
      </c>
      <c r="B13" s="115">
        <f>B12</f>
        <v>1500000</v>
      </c>
      <c r="C13" s="27"/>
      <c r="D13" s="27"/>
      <c r="E13" s="27"/>
      <c r="F13" s="27"/>
      <c r="G13" s="28"/>
      <c r="J13" s="36" t="s">
        <v>16</v>
      </c>
      <c r="K13" s="37"/>
      <c r="L13" s="37"/>
      <c r="M13" s="48">
        <v>40</v>
      </c>
      <c r="N13" s="37" t="s">
        <v>17</v>
      </c>
      <c r="O13" s="37"/>
      <c r="P13" s="38"/>
    </row>
    <row r="14" spans="1:16" x14ac:dyDescent="0.2">
      <c r="A14" s="30" t="s">
        <v>18</v>
      </c>
      <c r="B14" s="32"/>
      <c r="C14" s="27"/>
      <c r="D14" s="27"/>
      <c r="E14" s="27"/>
      <c r="F14" s="27"/>
      <c r="G14" s="28"/>
    </row>
    <row r="15" spans="1:16" x14ac:dyDescent="0.2">
      <c r="A15" s="25" t="s">
        <v>107</v>
      </c>
      <c r="B15" s="110">
        <v>38.4</v>
      </c>
      <c r="C15" s="27" t="s">
        <v>106</v>
      </c>
      <c r="D15" s="27"/>
      <c r="E15" s="27"/>
      <c r="F15" s="27"/>
      <c r="G15" s="28"/>
    </row>
    <row r="16" spans="1:16" x14ac:dyDescent="0.2">
      <c r="A16" s="25" t="s">
        <v>19</v>
      </c>
      <c r="B16" s="41"/>
      <c r="C16" s="27" t="s">
        <v>106</v>
      </c>
      <c r="D16" s="27"/>
      <c r="E16" s="27"/>
      <c r="F16" s="27"/>
      <c r="G16" s="28"/>
      <c r="J16" s="1" t="s">
        <v>20</v>
      </c>
      <c r="K16" s="1"/>
      <c r="L16" s="1"/>
      <c r="M16" s="1"/>
    </row>
    <row r="17" spans="1:49" x14ac:dyDescent="0.2">
      <c r="A17" s="25"/>
      <c r="B17" s="32"/>
      <c r="C17" s="27"/>
      <c r="D17" s="27"/>
      <c r="E17" s="27"/>
      <c r="F17" s="27"/>
      <c r="G17" s="28"/>
      <c r="J17" s="44" t="s">
        <v>21</v>
      </c>
      <c r="K17" s="23"/>
      <c r="L17" s="23"/>
      <c r="M17" s="51">
        <v>0.3</v>
      </c>
    </row>
    <row r="18" spans="1:49" x14ac:dyDescent="0.2">
      <c r="A18" s="30" t="s">
        <v>22</v>
      </c>
      <c r="B18" s="34"/>
      <c r="C18" s="27"/>
      <c r="D18" s="27"/>
      <c r="E18" s="27"/>
      <c r="F18" s="27"/>
      <c r="G18" s="28"/>
      <c r="J18" s="25" t="s">
        <v>23</v>
      </c>
      <c r="K18" s="27"/>
      <c r="L18" s="27"/>
      <c r="M18" s="83">
        <f>1-M17</f>
        <v>0.7</v>
      </c>
    </row>
    <row r="19" spans="1:49" x14ac:dyDescent="0.2">
      <c r="A19" s="25" t="s">
        <v>24</v>
      </c>
      <c r="B19" s="27">
        <f>M3+F19</f>
        <v>2025</v>
      </c>
      <c r="C19" s="27" t="s">
        <v>25</v>
      </c>
      <c r="D19" s="27"/>
      <c r="E19" s="27" t="s">
        <v>45</v>
      </c>
      <c r="F19" s="29">
        <v>3</v>
      </c>
      <c r="G19" s="28"/>
      <c r="J19" s="25" t="s">
        <v>26</v>
      </c>
      <c r="K19" s="27"/>
      <c r="L19" s="27"/>
      <c r="M19" s="50">
        <v>0.02</v>
      </c>
    </row>
    <row r="20" spans="1:49" x14ac:dyDescent="0.2">
      <c r="A20" s="25" t="s">
        <v>27</v>
      </c>
      <c r="B20" s="39">
        <v>40</v>
      </c>
      <c r="C20" s="27" t="s">
        <v>28</v>
      </c>
      <c r="D20" s="27"/>
      <c r="E20" s="27"/>
      <c r="F20" s="27"/>
      <c r="G20" s="28"/>
      <c r="J20" s="25" t="s">
        <v>29</v>
      </c>
      <c r="K20" s="27"/>
      <c r="L20" s="27"/>
      <c r="M20" s="49">
        <v>20</v>
      </c>
    </row>
    <row r="21" spans="1:49" x14ac:dyDescent="0.2">
      <c r="A21" s="35" t="s">
        <v>30</v>
      </c>
      <c r="B21" s="84">
        <v>58</v>
      </c>
      <c r="C21" s="27" t="s">
        <v>106</v>
      </c>
      <c r="D21" s="27"/>
      <c r="E21" s="27"/>
      <c r="F21" s="27"/>
      <c r="G21" s="28"/>
      <c r="J21" s="36" t="s">
        <v>31</v>
      </c>
      <c r="K21" s="37"/>
      <c r="L21" s="37"/>
      <c r="M21" s="38"/>
    </row>
    <row r="22" spans="1:49" x14ac:dyDescent="0.2">
      <c r="A22" s="36" t="s">
        <v>32</v>
      </c>
      <c r="B22" s="89">
        <f>C41</f>
        <v>0</v>
      </c>
      <c r="C22" s="37"/>
      <c r="D22" s="37"/>
      <c r="E22" s="37"/>
      <c r="F22" s="37"/>
      <c r="G22" s="38"/>
    </row>
    <row r="24" spans="1:49" x14ac:dyDescent="0.2">
      <c r="H24">
        <v>1</v>
      </c>
      <c r="I24">
        <f>+H24+1</f>
        <v>2</v>
      </c>
      <c r="J24">
        <f>+I24+1</f>
        <v>3</v>
      </c>
      <c r="K24">
        <f t="shared" ref="K24:AC24" si="0">+J24+1</f>
        <v>4</v>
      </c>
      <c r="L24">
        <f t="shared" si="0"/>
        <v>5</v>
      </c>
      <c r="M24">
        <f t="shared" si="0"/>
        <v>6</v>
      </c>
      <c r="N24">
        <f t="shared" si="0"/>
        <v>7</v>
      </c>
      <c r="O24">
        <f t="shared" si="0"/>
        <v>8</v>
      </c>
      <c r="P24">
        <f t="shared" si="0"/>
        <v>9</v>
      </c>
      <c r="Q24">
        <f t="shared" si="0"/>
        <v>10</v>
      </c>
      <c r="R24">
        <f t="shared" si="0"/>
        <v>11</v>
      </c>
      <c r="S24">
        <f t="shared" si="0"/>
        <v>12</v>
      </c>
      <c r="T24">
        <f t="shared" si="0"/>
        <v>13</v>
      </c>
      <c r="U24">
        <f t="shared" si="0"/>
        <v>14</v>
      </c>
      <c r="V24">
        <f t="shared" si="0"/>
        <v>15</v>
      </c>
      <c r="W24">
        <f t="shared" si="0"/>
        <v>16</v>
      </c>
      <c r="X24">
        <f t="shared" si="0"/>
        <v>17</v>
      </c>
      <c r="Y24">
        <f t="shared" si="0"/>
        <v>18</v>
      </c>
      <c r="Z24">
        <f t="shared" si="0"/>
        <v>19</v>
      </c>
      <c r="AA24">
        <f t="shared" si="0"/>
        <v>20</v>
      </c>
      <c r="AB24">
        <f t="shared" si="0"/>
        <v>21</v>
      </c>
      <c r="AC24">
        <f t="shared" si="0"/>
        <v>22</v>
      </c>
      <c r="AD24">
        <f t="shared" ref="AD24:AR24" si="1">+AC24+1</f>
        <v>23</v>
      </c>
      <c r="AE24">
        <f t="shared" si="1"/>
        <v>24</v>
      </c>
      <c r="AF24">
        <f t="shared" si="1"/>
        <v>25</v>
      </c>
      <c r="AG24">
        <f t="shared" si="1"/>
        <v>26</v>
      </c>
      <c r="AH24">
        <f t="shared" si="1"/>
        <v>27</v>
      </c>
      <c r="AI24">
        <f t="shared" si="1"/>
        <v>28</v>
      </c>
      <c r="AJ24">
        <f t="shared" si="1"/>
        <v>29</v>
      </c>
      <c r="AK24">
        <f t="shared" si="1"/>
        <v>30</v>
      </c>
      <c r="AL24">
        <f t="shared" si="1"/>
        <v>31</v>
      </c>
      <c r="AM24">
        <f t="shared" si="1"/>
        <v>32</v>
      </c>
      <c r="AN24">
        <f t="shared" si="1"/>
        <v>33</v>
      </c>
      <c r="AO24">
        <f t="shared" si="1"/>
        <v>34</v>
      </c>
      <c r="AP24">
        <f t="shared" si="1"/>
        <v>35</v>
      </c>
      <c r="AQ24">
        <f t="shared" si="1"/>
        <v>36</v>
      </c>
      <c r="AR24">
        <f t="shared" si="1"/>
        <v>37</v>
      </c>
      <c r="AS24">
        <f t="shared" ref="AS24:AV24" si="2">+AR24+1</f>
        <v>38</v>
      </c>
      <c r="AT24">
        <f t="shared" si="2"/>
        <v>39</v>
      </c>
      <c r="AU24">
        <f t="shared" si="2"/>
        <v>40</v>
      </c>
      <c r="AV24">
        <f t="shared" si="2"/>
        <v>41</v>
      </c>
    </row>
    <row r="25" spans="1:49" ht="20" x14ac:dyDescent="0.2">
      <c r="A25" s="85" t="s">
        <v>85</v>
      </c>
      <c r="B25" s="85"/>
      <c r="C25" s="85"/>
      <c r="E25">
        <f>1</f>
        <v>1</v>
      </c>
      <c r="F25">
        <f>E25+1</f>
        <v>2</v>
      </c>
      <c r="G25">
        <f t="shared" ref="G25:AC26" si="3">F25+1</f>
        <v>3</v>
      </c>
      <c r="H25">
        <f t="shared" si="3"/>
        <v>4</v>
      </c>
      <c r="I25">
        <f t="shared" si="3"/>
        <v>5</v>
      </c>
      <c r="J25">
        <f t="shared" si="3"/>
        <v>6</v>
      </c>
      <c r="K25">
        <f t="shared" si="3"/>
        <v>7</v>
      </c>
      <c r="L25">
        <f t="shared" si="3"/>
        <v>8</v>
      </c>
      <c r="M25">
        <f t="shared" si="3"/>
        <v>9</v>
      </c>
      <c r="N25">
        <f t="shared" si="3"/>
        <v>10</v>
      </c>
      <c r="O25">
        <f t="shared" si="3"/>
        <v>11</v>
      </c>
      <c r="P25">
        <f t="shared" si="3"/>
        <v>12</v>
      </c>
      <c r="Q25">
        <f t="shared" si="3"/>
        <v>13</v>
      </c>
      <c r="R25">
        <f t="shared" si="3"/>
        <v>14</v>
      </c>
      <c r="S25">
        <f t="shared" si="3"/>
        <v>15</v>
      </c>
      <c r="T25">
        <f t="shared" si="3"/>
        <v>16</v>
      </c>
      <c r="U25">
        <f t="shared" si="3"/>
        <v>17</v>
      </c>
      <c r="V25">
        <f t="shared" si="3"/>
        <v>18</v>
      </c>
      <c r="W25">
        <f t="shared" si="3"/>
        <v>19</v>
      </c>
      <c r="X25">
        <f t="shared" si="3"/>
        <v>20</v>
      </c>
      <c r="Y25">
        <f t="shared" si="3"/>
        <v>21</v>
      </c>
      <c r="Z25">
        <f t="shared" si="3"/>
        <v>22</v>
      </c>
      <c r="AA25">
        <f t="shared" si="3"/>
        <v>23</v>
      </c>
      <c r="AB25">
        <f t="shared" si="3"/>
        <v>24</v>
      </c>
      <c r="AC25">
        <f t="shared" si="3"/>
        <v>25</v>
      </c>
      <c r="AD25">
        <f t="shared" ref="AD25:AD26" si="4">AC25+1</f>
        <v>26</v>
      </c>
      <c r="AE25">
        <f t="shared" ref="AE25:AE26" si="5">AD25+1</f>
        <v>27</v>
      </c>
      <c r="AF25">
        <f t="shared" ref="AF25:AF26" si="6">AE25+1</f>
        <v>28</v>
      </c>
      <c r="AG25">
        <f t="shared" ref="AG25:AG26" si="7">AF25+1</f>
        <v>29</v>
      </c>
      <c r="AH25">
        <f t="shared" ref="AH25:AH26" si="8">AG25+1</f>
        <v>30</v>
      </c>
      <c r="AI25">
        <f t="shared" ref="AI25:AI26" si="9">AH25+1</f>
        <v>31</v>
      </c>
      <c r="AJ25">
        <f t="shared" ref="AJ25:AJ26" si="10">AI25+1</f>
        <v>32</v>
      </c>
      <c r="AK25">
        <f t="shared" ref="AK25:AK26" si="11">AJ25+1</f>
        <v>33</v>
      </c>
      <c r="AL25">
        <f t="shared" ref="AL25:AL26" si="12">AK25+1</f>
        <v>34</v>
      </c>
      <c r="AM25">
        <f t="shared" ref="AM25:AM26" si="13">AL25+1</f>
        <v>35</v>
      </c>
      <c r="AN25">
        <f t="shared" ref="AN25:AN26" si="14">AM25+1</f>
        <v>36</v>
      </c>
      <c r="AO25">
        <f t="shared" ref="AO25:AO26" si="15">AN25+1</f>
        <v>37</v>
      </c>
      <c r="AP25">
        <f t="shared" ref="AP25:AP26" si="16">AO25+1</f>
        <v>38</v>
      </c>
      <c r="AQ25">
        <f t="shared" ref="AQ25:AQ26" si="17">AP25+1</f>
        <v>39</v>
      </c>
      <c r="AR25">
        <f t="shared" ref="AR25:AR26" si="18">AQ25+1</f>
        <v>40</v>
      </c>
      <c r="AS25">
        <f t="shared" ref="AS25:AS26" si="19">AR25+1</f>
        <v>41</v>
      </c>
      <c r="AT25">
        <f t="shared" ref="AT25:AT26" si="20">AS25+1</f>
        <v>42</v>
      </c>
      <c r="AU25">
        <f t="shared" ref="AU25:AU26" si="21">AT25+1</f>
        <v>43</v>
      </c>
      <c r="AV25">
        <f t="shared" ref="AV25:AV26" si="22">AU25+1</f>
        <v>44</v>
      </c>
    </row>
    <row r="26" spans="1:49" x14ac:dyDescent="0.2">
      <c r="C26" s="2"/>
      <c r="E26" s="3">
        <f>M3</f>
        <v>2022</v>
      </c>
      <c r="F26" s="3">
        <f t="shared" ref="F26:I26" si="23">E26+1</f>
        <v>2023</v>
      </c>
      <c r="G26" s="3">
        <f t="shared" si="23"/>
        <v>2024</v>
      </c>
      <c r="H26" s="3">
        <f t="shared" si="23"/>
        <v>2025</v>
      </c>
      <c r="I26" s="3">
        <f t="shared" si="23"/>
        <v>2026</v>
      </c>
      <c r="J26" s="3">
        <f t="shared" si="3"/>
        <v>2027</v>
      </c>
      <c r="K26" s="3">
        <f t="shared" si="3"/>
        <v>2028</v>
      </c>
      <c r="L26" s="3">
        <f t="shared" si="3"/>
        <v>2029</v>
      </c>
      <c r="M26" s="3">
        <f t="shared" si="3"/>
        <v>2030</v>
      </c>
      <c r="N26" s="3">
        <f t="shared" si="3"/>
        <v>2031</v>
      </c>
      <c r="O26" s="3">
        <f t="shared" si="3"/>
        <v>2032</v>
      </c>
      <c r="P26" s="3">
        <f t="shared" si="3"/>
        <v>2033</v>
      </c>
      <c r="Q26" s="3">
        <f t="shared" si="3"/>
        <v>2034</v>
      </c>
      <c r="R26" s="3">
        <f t="shared" si="3"/>
        <v>2035</v>
      </c>
      <c r="S26" s="3">
        <f t="shared" si="3"/>
        <v>2036</v>
      </c>
      <c r="T26" s="3">
        <f t="shared" si="3"/>
        <v>2037</v>
      </c>
      <c r="U26" s="3">
        <f t="shared" si="3"/>
        <v>2038</v>
      </c>
      <c r="V26" s="3">
        <f t="shared" si="3"/>
        <v>2039</v>
      </c>
      <c r="W26" s="3">
        <f t="shared" si="3"/>
        <v>2040</v>
      </c>
      <c r="X26" s="3">
        <f t="shared" si="3"/>
        <v>2041</v>
      </c>
      <c r="Y26" s="3">
        <f t="shared" si="3"/>
        <v>2042</v>
      </c>
      <c r="Z26" s="3">
        <f t="shared" si="3"/>
        <v>2043</v>
      </c>
      <c r="AA26" s="3">
        <f t="shared" si="3"/>
        <v>2044</v>
      </c>
      <c r="AB26" s="3">
        <f t="shared" si="3"/>
        <v>2045</v>
      </c>
      <c r="AC26" s="3">
        <f t="shared" si="3"/>
        <v>2046</v>
      </c>
      <c r="AD26" s="3">
        <f t="shared" si="4"/>
        <v>2047</v>
      </c>
      <c r="AE26" s="3">
        <f t="shared" si="5"/>
        <v>2048</v>
      </c>
      <c r="AF26" s="3">
        <f t="shared" si="6"/>
        <v>2049</v>
      </c>
      <c r="AG26" s="3">
        <f t="shared" si="7"/>
        <v>2050</v>
      </c>
      <c r="AH26" s="3">
        <f t="shared" si="8"/>
        <v>2051</v>
      </c>
      <c r="AI26" s="3">
        <f t="shared" si="9"/>
        <v>2052</v>
      </c>
      <c r="AJ26" s="3">
        <f t="shared" si="10"/>
        <v>2053</v>
      </c>
      <c r="AK26" s="3">
        <f t="shared" si="11"/>
        <v>2054</v>
      </c>
      <c r="AL26" s="3">
        <f t="shared" si="12"/>
        <v>2055</v>
      </c>
      <c r="AM26" s="3">
        <f t="shared" si="13"/>
        <v>2056</v>
      </c>
      <c r="AN26" s="3">
        <f t="shared" si="14"/>
        <v>2057</v>
      </c>
      <c r="AO26" s="3">
        <f t="shared" si="15"/>
        <v>2058</v>
      </c>
      <c r="AP26" s="3">
        <f t="shared" si="16"/>
        <v>2059</v>
      </c>
      <c r="AQ26" s="3">
        <f t="shared" si="17"/>
        <v>2060</v>
      </c>
      <c r="AR26" s="3">
        <f t="shared" si="18"/>
        <v>2061</v>
      </c>
      <c r="AS26" s="3">
        <f t="shared" si="19"/>
        <v>2062</v>
      </c>
      <c r="AT26" s="3">
        <f t="shared" si="20"/>
        <v>2063</v>
      </c>
      <c r="AU26" s="3">
        <f t="shared" si="21"/>
        <v>2064</v>
      </c>
      <c r="AV26" s="3">
        <f t="shared" si="22"/>
        <v>2065</v>
      </c>
      <c r="AW26" s="3"/>
    </row>
    <row r="27" spans="1:49" x14ac:dyDescent="0.2">
      <c r="A27" s="4" t="s">
        <v>33</v>
      </c>
      <c r="B27" s="4"/>
      <c r="C27" s="5" t="s">
        <v>34</v>
      </c>
      <c r="D27" s="4"/>
      <c r="E27" s="7">
        <f>(1+$M$4)^(E26-$M$3)</f>
        <v>1</v>
      </c>
      <c r="F27" s="8">
        <f t="shared" ref="F27:AC27" si="24">(1+$M$4)^(F26-$M$3)</f>
        <v>1.02</v>
      </c>
      <c r="G27" s="8">
        <f t="shared" si="24"/>
        <v>1.0404</v>
      </c>
      <c r="H27" s="8">
        <f t="shared" si="24"/>
        <v>1.0612079999999999</v>
      </c>
      <c r="I27" s="8">
        <f t="shared" si="24"/>
        <v>1.08243216</v>
      </c>
      <c r="J27" s="8">
        <f t="shared" si="24"/>
        <v>1.1040808032</v>
      </c>
      <c r="K27" s="8">
        <f t="shared" si="24"/>
        <v>1.1261624192640001</v>
      </c>
      <c r="L27" s="8">
        <f t="shared" si="24"/>
        <v>1.1486856676492798</v>
      </c>
      <c r="M27" s="8">
        <f t="shared" si="24"/>
        <v>1.1716593810022655</v>
      </c>
      <c r="N27" s="8">
        <f t="shared" si="24"/>
        <v>1.1950925686223108</v>
      </c>
      <c r="O27" s="8">
        <f t="shared" si="24"/>
        <v>1.2189944199947571</v>
      </c>
      <c r="P27" s="8">
        <f t="shared" si="24"/>
        <v>1.243374308394652</v>
      </c>
      <c r="Q27" s="8">
        <f t="shared" si="24"/>
        <v>1.2682417945625453</v>
      </c>
      <c r="R27" s="8">
        <f t="shared" si="24"/>
        <v>1.2936066304537961</v>
      </c>
      <c r="S27" s="8">
        <f t="shared" si="24"/>
        <v>1.3194787630628722</v>
      </c>
      <c r="T27" s="8">
        <f t="shared" si="24"/>
        <v>1.3458683383241292</v>
      </c>
      <c r="U27" s="8">
        <f t="shared" si="24"/>
        <v>1.372785705090612</v>
      </c>
      <c r="V27" s="8">
        <f t="shared" si="24"/>
        <v>1.4002414191924244</v>
      </c>
      <c r="W27" s="8">
        <f t="shared" si="24"/>
        <v>1.4282462475762727</v>
      </c>
      <c r="X27" s="8">
        <f t="shared" si="24"/>
        <v>1.4568111725277981</v>
      </c>
      <c r="Y27" s="8">
        <f t="shared" si="24"/>
        <v>1.4859473959783542</v>
      </c>
      <c r="Z27" s="8">
        <f t="shared" si="24"/>
        <v>1.5156663438979212</v>
      </c>
      <c r="AA27" s="8">
        <f t="shared" si="24"/>
        <v>1.5459796707758797</v>
      </c>
      <c r="AB27" s="8">
        <f t="shared" si="24"/>
        <v>1.576899264191397</v>
      </c>
      <c r="AC27" s="8">
        <f t="shared" si="24"/>
        <v>1.608437249475225</v>
      </c>
      <c r="AD27" s="8">
        <f t="shared" ref="AD27:AR27" si="25">(1+$M$4)^(AD26-$M$3)</f>
        <v>1.6406059944647295</v>
      </c>
      <c r="AE27" s="8">
        <f t="shared" si="25"/>
        <v>1.6734181143540243</v>
      </c>
      <c r="AF27" s="8">
        <f t="shared" si="25"/>
        <v>1.7068864766411045</v>
      </c>
      <c r="AG27" s="8">
        <f t="shared" si="25"/>
        <v>1.7410242061739269</v>
      </c>
      <c r="AH27" s="8">
        <f t="shared" si="25"/>
        <v>1.7758446902974052</v>
      </c>
      <c r="AI27" s="8">
        <f t="shared" si="25"/>
        <v>1.8113615841033535</v>
      </c>
      <c r="AJ27" s="8">
        <f t="shared" si="25"/>
        <v>1.8475888157854201</v>
      </c>
      <c r="AK27" s="8">
        <f t="shared" si="25"/>
        <v>1.8845405921011289</v>
      </c>
      <c r="AL27" s="8">
        <f t="shared" si="25"/>
        <v>1.9222314039431516</v>
      </c>
      <c r="AM27" s="8">
        <f t="shared" si="25"/>
        <v>1.9606760320220145</v>
      </c>
      <c r="AN27" s="8">
        <f t="shared" si="25"/>
        <v>1.9998895526624547</v>
      </c>
      <c r="AO27" s="8">
        <f t="shared" si="25"/>
        <v>2.0398873437157037</v>
      </c>
      <c r="AP27" s="8">
        <f t="shared" si="25"/>
        <v>2.080685090590018</v>
      </c>
      <c r="AQ27" s="8">
        <f t="shared" si="25"/>
        <v>2.1222987924018186</v>
      </c>
      <c r="AR27" s="8">
        <f t="shared" si="25"/>
        <v>2.1647447682498542</v>
      </c>
      <c r="AS27" s="8">
        <f t="shared" ref="AS27:AV27" si="26">(1+$M$4)^(AS26-$M$3)</f>
        <v>2.2080396636148518</v>
      </c>
      <c r="AT27" s="8">
        <f t="shared" si="26"/>
        <v>2.2522004568871488</v>
      </c>
      <c r="AU27" s="8">
        <f t="shared" si="26"/>
        <v>2.2972444660248916</v>
      </c>
      <c r="AV27" s="8">
        <f t="shared" si="26"/>
        <v>2.3431893553453893</v>
      </c>
      <c r="AW27" s="8"/>
    </row>
    <row r="28" spans="1:49" x14ac:dyDescent="0.2">
      <c r="A28" t="s">
        <v>35</v>
      </c>
      <c r="B28" s="2" t="s">
        <v>36</v>
      </c>
      <c r="C28" s="6"/>
      <c r="E28" s="52">
        <v>0.2</v>
      </c>
      <c r="F28" s="53">
        <v>0.4</v>
      </c>
      <c r="G28" s="53">
        <v>0.35</v>
      </c>
      <c r="H28" s="53">
        <v>0.05</v>
      </c>
    </row>
    <row r="29" spans="1:49" x14ac:dyDescent="0.2">
      <c r="A29" s="100" t="s">
        <v>37</v>
      </c>
      <c r="B29" s="101" t="str">
        <f>"k€ 20"&amp;RIGHT($M$3,2)</f>
        <v>k€ 2022</v>
      </c>
      <c r="C29" s="112">
        <f>SUM(E29:AI29)</f>
        <v>1500000</v>
      </c>
      <c r="D29" s="103"/>
      <c r="E29" s="104">
        <f>E28*$B$13</f>
        <v>300000</v>
      </c>
      <c r="F29" s="104">
        <f t="shared" ref="F29:AC29" si="27">F28*$B$13</f>
        <v>600000</v>
      </c>
      <c r="G29" s="104">
        <f t="shared" si="27"/>
        <v>525000</v>
      </c>
      <c r="H29" s="104">
        <f t="shared" si="27"/>
        <v>75000</v>
      </c>
      <c r="I29" s="104">
        <f t="shared" si="27"/>
        <v>0</v>
      </c>
      <c r="J29" s="104">
        <f t="shared" si="27"/>
        <v>0</v>
      </c>
      <c r="K29" s="104">
        <f t="shared" si="27"/>
        <v>0</v>
      </c>
      <c r="L29" s="104">
        <f t="shared" si="27"/>
        <v>0</v>
      </c>
      <c r="M29" s="104">
        <f t="shared" si="27"/>
        <v>0</v>
      </c>
      <c r="N29" s="104">
        <f t="shared" si="27"/>
        <v>0</v>
      </c>
      <c r="O29" s="104">
        <f t="shared" si="27"/>
        <v>0</v>
      </c>
      <c r="P29" s="104">
        <f t="shared" si="27"/>
        <v>0</v>
      </c>
      <c r="Q29" s="104">
        <f t="shared" si="27"/>
        <v>0</v>
      </c>
      <c r="R29" s="104">
        <f t="shared" si="27"/>
        <v>0</v>
      </c>
      <c r="S29" s="104">
        <f t="shared" si="27"/>
        <v>0</v>
      </c>
      <c r="T29" s="104">
        <f t="shared" si="27"/>
        <v>0</v>
      </c>
      <c r="U29" s="104">
        <f t="shared" si="27"/>
        <v>0</v>
      </c>
      <c r="V29" s="104">
        <f t="shared" si="27"/>
        <v>0</v>
      </c>
      <c r="W29" s="104">
        <f t="shared" si="27"/>
        <v>0</v>
      </c>
      <c r="X29" s="104">
        <f t="shared" si="27"/>
        <v>0</v>
      </c>
      <c r="Y29" s="104">
        <f t="shared" si="27"/>
        <v>0</v>
      </c>
      <c r="Z29" s="104">
        <f t="shared" si="27"/>
        <v>0</v>
      </c>
      <c r="AA29" s="104">
        <f t="shared" si="27"/>
        <v>0</v>
      </c>
      <c r="AB29" s="104">
        <f t="shared" si="27"/>
        <v>0</v>
      </c>
      <c r="AC29" s="104">
        <f t="shared" si="27"/>
        <v>0</v>
      </c>
      <c r="AD29" s="104">
        <f t="shared" ref="AD29:AR29" si="28">AD28*$B$13</f>
        <v>0</v>
      </c>
      <c r="AE29" s="104">
        <f t="shared" si="28"/>
        <v>0</v>
      </c>
      <c r="AF29" s="104">
        <f t="shared" si="28"/>
        <v>0</v>
      </c>
      <c r="AG29" s="104">
        <f t="shared" si="28"/>
        <v>0</v>
      </c>
      <c r="AH29" s="104">
        <f t="shared" si="28"/>
        <v>0</v>
      </c>
      <c r="AI29" s="104">
        <f t="shared" si="28"/>
        <v>0</v>
      </c>
      <c r="AJ29" s="104">
        <f t="shared" si="28"/>
        <v>0</v>
      </c>
      <c r="AK29" s="104">
        <f t="shared" si="28"/>
        <v>0</v>
      </c>
      <c r="AL29" s="104">
        <f t="shared" si="28"/>
        <v>0</v>
      </c>
      <c r="AM29" s="104">
        <f t="shared" si="28"/>
        <v>0</v>
      </c>
      <c r="AN29" s="104">
        <f t="shared" si="28"/>
        <v>0</v>
      </c>
      <c r="AO29" s="104">
        <f t="shared" si="28"/>
        <v>0</v>
      </c>
      <c r="AP29" s="104">
        <f t="shared" si="28"/>
        <v>0</v>
      </c>
      <c r="AQ29" s="104">
        <f t="shared" si="28"/>
        <v>0</v>
      </c>
      <c r="AR29" s="104">
        <f t="shared" si="28"/>
        <v>0</v>
      </c>
      <c r="AS29" s="104">
        <f t="shared" ref="AS29:AV29" si="29">AS28*$B$13</f>
        <v>0</v>
      </c>
      <c r="AT29" s="104">
        <f t="shared" si="29"/>
        <v>0</v>
      </c>
      <c r="AU29" s="104">
        <f t="shared" si="29"/>
        <v>0</v>
      </c>
      <c r="AV29" s="104">
        <f t="shared" si="29"/>
        <v>0</v>
      </c>
      <c r="AW29" s="104"/>
    </row>
    <row r="30" spans="1:49" x14ac:dyDescent="0.2">
      <c r="A30" s="100" t="s">
        <v>44</v>
      </c>
      <c r="B30" s="105" t="s">
        <v>38</v>
      </c>
      <c r="C30" s="112">
        <f>SUM(E30:AI30)</f>
        <v>1537800.6</v>
      </c>
      <c r="D30" s="103"/>
      <c r="E30" s="104">
        <f>E29*E$27</f>
        <v>300000</v>
      </c>
      <c r="F30" s="104">
        <f t="shared" ref="F30:AC30" si="30">F29*F$27</f>
        <v>612000</v>
      </c>
      <c r="G30" s="104">
        <f t="shared" si="30"/>
        <v>546210</v>
      </c>
      <c r="H30" s="104">
        <f t="shared" si="30"/>
        <v>79590.599999999991</v>
      </c>
      <c r="I30" s="104">
        <f t="shared" si="30"/>
        <v>0</v>
      </c>
      <c r="J30" s="104">
        <f t="shared" si="30"/>
        <v>0</v>
      </c>
      <c r="K30" s="104">
        <f t="shared" si="30"/>
        <v>0</v>
      </c>
      <c r="L30" s="104">
        <f t="shared" si="30"/>
        <v>0</v>
      </c>
      <c r="M30" s="104">
        <f t="shared" si="30"/>
        <v>0</v>
      </c>
      <c r="N30" s="104">
        <f t="shared" si="30"/>
        <v>0</v>
      </c>
      <c r="O30" s="104">
        <f t="shared" si="30"/>
        <v>0</v>
      </c>
      <c r="P30" s="104">
        <f t="shared" si="30"/>
        <v>0</v>
      </c>
      <c r="Q30" s="104">
        <f t="shared" si="30"/>
        <v>0</v>
      </c>
      <c r="R30" s="104">
        <f t="shared" si="30"/>
        <v>0</v>
      </c>
      <c r="S30" s="104">
        <f t="shared" si="30"/>
        <v>0</v>
      </c>
      <c r="T30" s="104">
        <f t="shared" si="30"/>
        <v>0</v>
      </c>
      <c r="U30" s="104">
        <f t="shared" si="30"/>
        <v>0</v>
      </c>
      <c r="V30" s="104">
        <f t="shared" si="30"/>
        <v>0</v>
      </c>
      <c r="W30" s="104">
        <f t="shared" si="30"/>
        <v>0</v>
      </c>
      <c r="X30" s="104">
        <f t="shared" si="30"/>
        <v>0</v>
      </c>
      <c r="Y30" s="104">
        <f t="shared" si="30"/>
        <v>0</v>
      </c>
      <c r="Z30" s="104">
        <f t="shared" si="30"/>
        <v>0</v>
      </c>
      <c r="AA30" s="104">
        <f t="shared" si="30"/>
        <v>0</v>
      </c>
      <c r="AB30" s="104">
        <f t="shared" si="30"/>
        <v>0</v>
      </c>
      <c r="AC30" s="104">
        <f t="shared" si="30"/>
        <v>0</v>
      </c>
      <c r="AD30" s="104">
        <f t="shared" ref="AD30:AR30" si="31">AD29*AD$27</f>
        <v>0</v>
      </c>
      <c r="AE30" s="104">
        <f t="shared" si="31"/>
        <v>0</v>
      </c>
      <c r="AF30" s="104">
        <f t="shared" si="31"/>
        <v>0</v>
      </c>
      <c r="AG30" s="104">
        <f t="shared" si="31"/>
        <v>0</v>
      </c>
      <c r="AH30" s="104">
        <f t="shared" si="31"/>
        <v>0</v>
      </c>
      <c r="AI30" s="104">
        <f t="shared" si="31"/>
        <v>0</v>
      </c>
      <c r="AJ30" s="104">
        <f t="shared" si="31"/>
        <v>0</v>
      </c>
      <c r="AK30" s="104">
        <f t="shared" si="31"/>
        <v>0</v>
      </c>
      <c r="AL30" s="104">
        <f t="shared" si="31"/>
        <v>0</v>
      </c>
      <c r="AM30" s="104">
        <f t="shared" si="31"/>
        <v>0</v>
      </c>
      <c r="AN30" s="104">
        <f t="shared" si="31"/>
        <v>0</v>
      </c>
      <c r="AO30" s="104">
        <f t="shared" si="31"/>
        <v>0</v>
      </c>
      <c r="AP30" s="104">
        <f t="shared" si="31"/>
        <v>0</v>
      </c>
      <c r="AQ30" s="104">
        <f t="shared" si="31"/>
        <v>0</v>
      </c>
      <c r="AR30" s="104">
        <f t="shared" si="31"/>
        <v>0</v>
      </c>
      <c r="AS30" s="104">
        <f t="shared" ref="AS30:AV30" si="32">AS29*AS$27</f>
        <v>0</v>
      </c>
      <c r="AT30" s="104">
        <f t="shared" si="32"/>
        <v>0</v>
      </c>
      <c r="AU30" s="104">
        <f t="shared" si="32"/>
        <v>0</v>
      </c>
      <c r="AV30" s="104">
        <f t="shared" si="32"/>
        <v>0</v>
      </c>
      <c r="AW30" s="104"/>
    </row>
    <row r="31" spans="1:49" x14ac:dyDescent="0.2">
      <c r="A31" s="106" t="s">
        <v>40</v>
      </c>
      <c r="B31" s="105" t="s">
        <v>38</v>
      </c>
      <c r="C31" s="112">
        <f>SUM(E31:AI31)</f>
        <v>1537800.6</v>
      </c>
      <c r="D31" s="107"/>
      <c r="E31" s="104">
        <f>IF(E26&lt;$B$19,0,SUM(#REF!))-SUM($D31:D31)</f>
        <v>0</v>
      </c>
      <c r="F31" s="104">
        <f>IF(F26&lt;$B$19,0,SUM(#REF!))-SUM($D31:E31)</f>
        <v>0</v>
      </c>
      <c r="G31" s="104">
        <f>IF(G26&lt;$B$19,0,SUM(#REF!))-SUM($D31:F31)</f>
        <v>0</v>
      </c>
      <c r="H31" s="104">
        <f>IF(H26&lt;$B$19,0,SUM($D30:H30))-SUM($D31:G31)</f>
        <v>1537800.6</v>
      </c>
      <c r="I31" s="104">
        <f>IF(I26&lt;$B$19,0,SUM($D30:I30))-SUM($D31:H31)</f>
        <v>0</v>
      </c>
      <c r="J31" s="104">
        <f>IF(J26&lt;$B$19,0,SUM($D30:J30))-SUM($D31:I31)</f>
        <v>0</v>
      </c>
      <c r="K31" s="104">
        <f>IF(K26&lt;$B$19,0,SUM($D30:K30))-SUM($D31:J31)</f>
        <v>0</v>
      </c>
      <c r="L31" s="104">
        <f>IF(L26&lt;$B$19,0,SUM($D30:L30))-SUM($D31:K31)</f>
        <v>0</v>
      </c>
      <c r="M31" s="104">
        <f>IF(M26&lt;$B$19,0,SUM($D30:M30))-SUM($D31:L31)</f>
        <v>0</v>
      </c>
      <c r="N31" s="104">
        <f>IF(N26&lt;$B$19,0,SUM($D30:N30))-SUM($D31:M31)</f>
        <v>0</v>
      </c>
      <c r="O31" s="104">
        <f>IF(O26&lt;$B$19,0,SUM($D30:O30))-SUM($D31:N31)</f>
        <v>0</v>
      </c>
      <c r="P31" s="104">
        <f>IF(P26&lt;$B$19,0,SUM($D30:P30))-SUM($D31:O31)</f>
        <v>0</v>
      </c>
      <c r="Q31" s="104">
        <f>IF(Q26&lt;$B$19,0,SUM($D30:Q30))-SUM($D31:P31)</f>
        <v>0</v>
      </c>
      <c r="R31" s="104">
        <f>IF(R26&lt;$B$19,0,SUM($D30:R30))-SUM($D31:Q31)</f>
        <v>0</v>
      </c>
      <c r="S31" s="104">
        <f>IF(S26&lt;$B$19,0,SUM($D30:S30))-SUM($D31:R31)</f>
        <v>0</v>
      </c>
      <c r="T31" s="104">
        <f>IF(T26&lt;$B$19,0,SUM($D30:T30))-SUM($D31:S31)</f>
        <v>0</v>
      </c>
      <c r="U31" s="104">
        <f>IF(U26&lt;$B$19,0,SUM($D30:U30))-SUM($D31:T31)</f>
        <v>0</v>
      </c>
      <c r="V31" s="104">
        <f>IF(V26&lt;$B$19,0,SUM($D30:V30))-SUM($D31:U31)</f>
        <v>0</v>
      </c>
      <c r="W31" s="104">
        <f>IF(W26&lt;$B$19,0,SUM($D30:W30))-SUM($D31:V31)</f>
        <v>0</v>
      </c>
      <c r="X31" s="104">
        <f>IF(X26&lt;$B$19,0,SUM($D30:X30))-SUM($D31:W31)</f>
        <v>0</v>
      </c>
      <c r="Y31" s="104">
        <f>IF(Y26&lt;$B$19,0,SUM($D30:Y30))-SUM($D31:X31)</f>
        <v>0</v>
      </c>
      <c r="Z31" s="104">
        <f>IF(Z26&lt;$B$19,0,SUM($D30:Z30))-SUM($D31:Y31)</f>
        <v>0</v>
      </c>
      <c r="AA31" s="104">
        <f>IF(AA26&lt;$B$19,0,SUM($D30:AA30))-SUM($D31:Z31)</f>
        <v>0</v>
      </c>
      <c r="AB31" s="104">
        <f>IF(AB26&lt;$B$19,0,SUM($D30:AB30))-SUM($D31:AA31)</f>
        <v>0</v>
      </c>
      <c r="AC31" s="104">
        <f>IF(AC26&lt;$B$19,0,SUM($D30:AC30))-SUM($D31:AB31)</f>
        <v>0</v>
      </c>
      <c r="AD31" s="104">
        <f>IF(AD26&lt;$B$19,0,SUM($D30:AD30))-SUM($D31:AC31)</f>
        <v>0</v>
      </c>
      <c r="AE31" s="104">
        <f>IF(AE26&lt;$B$19,0,SUM($D30:AE30))-SUM($D31:AD31)</f>
        <v>0</v>
      </c>
      <c r="AF31" s="104">
        <f>IF(AF26&lt;$B$19,0,SUM($D30:AF30))-SUM($D31:AE31)</f>
        <v>0</v>
      </c>
      <c r="AG31" s="104">
        <f>IF(AG26&lt;$B$19,0,SUM($D30:AG30))-SUM($D31:AF31)</f>
        <v>0</v>
      </c>
      <c r="AH31" s="104">
        <f>IF(AH26&lt;$B$19,0,SUM($D30:AH30))-SUM($D31:AG31)</f>
        <v>0</v>
      </c>
      <c r="AI31" s="104">
        <f>IF(AI26&lt;$B$19,0,SUM($D30:AI30))-SUM($D31:AH31)</f>
        <v>0</v>
      </c>
      <c r="AJ31" s="104">
        <f>IF(AJ26&lt;$B$19,0,SUM($D30:AJ30))-SUM($D31:AI31)</f>
        <v>0</v>
      </c>
      <c r="AK31" s="104">
        <f>IF(AK26&lt;$B$19,0,SUM($D30:AK30))-SUM($D31:AJ31)</f>
        <v>0</v>
      </c>
      <c r="AL31" s="104">
        <f>IF(AL26&lt;$B$19,0,SUM($D30:AL30))-SUM($D31:AK31)</f>
        <v>0</v>
      </c>
      <c r="AM31" s="104">
        <f>IF(AM26&lt;$B$19,0,SUM($D30:AM30))-SUM($D31:AL31)</f>
        <v>0</v>
      </c>
      <c r="AN31" s="104">
        <f>IF(AN26&lt;$B$19,0,SUM($D30:AN30))-SUM($D31:AM31)</f>
        <v>0</v>
      </c>
      <c r="AO31" s="104">
        <f>IF(AO26&lt;$B$19,0,SUM($D30:AO30))-SUM($D31:AN31)</f>
        <v>0</v>
      </c>
      <c r="AP31" s="104">
        <f>IF(AP26&lt;$B$19,0,SUM($D30:AP30))-SUM($D31:AO31)</f>
        <v>0</v>
      </c>
      <c r="AQ31" s="104">
        <f>IF(AQ26&lt;$B$19,0,SUM($D30:AQ30))-SUM($D31:AP31)</f>
        <v>0</v>
      </c>
      <c r="AR31" s="104">
        <f>IF(AR26&lt;$B$19,0,SUM($D30:AR30))-SUM($D31:AQ31)</f>
        <v>0</v>
      </c>
      <c r="AS31" s="104">
        <f>IF(AS26&lt;$B$19,0,SUM($D30:AS30))-SUM($D31:AR31)</f>
        <v>0</v>
      </c>
      <c r="AT31" s="104">
        <f>IF(AT26&lt;$B$19,0,SUM($D30:AT30))-SUM($D31:AS31)</f>
        <v>0</v>
      </c>
      <c r="AU31" s="104">
        <f>IF(AU26&lt;$B$19,0,SUM($D30:AU30))-SUM($D31:AT31)</f>
        <v>0</v>
      </c>
      <c r="AV31" s="104">
        <f>IF(AV26&lt;$B$19,0,SUM($D30:AV30))-SUM($D31:AU31)</f>
        <v>0</v>
      </c>
      <c r="AW31" s="104"/>
    </row>
    <row r="32" spans="1:49" x14ac:dyDescent="0.2">
      <c r="A32" s="108" t="s">
        <v>41</v>
      </c>
      <c r="B32" s="91" t="s">
        <v>38</v>
      </c>
      <c r="C32" s="113">
        <f ca="1">SUM(E32:AI32)</f>
        <v>1076460.4200000002</v>
      </c>
      <c r="D32" s="109"/>
      <c r="E32" s="93">
        <f ca="1">SUM(E31:OFFSET(E31,0,-MIN(E26-$E26+1,$M$13)+1))/$M$13</f>
        <v>0</v>
      </c>
      <c r="F32" s="93">
        <f ca="1">SUM(F31:OFFSET(F31,0,-MIN(F26-$E26+1,$M$13)+1))/$M$13</f>
        <v>0</v>
      </c>
      <c r="G32" s="93">
        <f ca="1">SUM(G31:OFFSET(G31,0,-MIN(G26-$E26+1,$M$13)+1))/$M$13</f>
        <v>0</v>
      </c>
      <c r="H32" s="93">
        <f ca="1">SUM(H31:OFFSET(H31,0,-MIN(H26-$E26+1,$M$13)+1))/$M$13</f>
        <v>38445.014999999999</v>
      </c>
      <c r="I32" s="93">
        <f ca="1">SUM(I31:OFFSET(I31,0,-MIN(I26-$E26+1,$M$13)+1))/$M$13</f>
        <v>38445.014999999999</v>
      </c>
      <c r="J32" s="93">
        <f ca="1">SUM(J31:OFFSET(J31,0,-MIN(J26-$E26+1,$M$13)+1))/$M$13</f>
        <v>38445.014999999999</v>
      </c>
      <c r="K32" s="93">
        <f ca="1">SUM(K31:OFFSET(K31,0,-MIN(K26-$E26+1,$M$13)+1))/$M$13</f>
        <v>38445.014999999999</v>
      </c>
      <c r="L32" s="93">
        <f ca="1">SUM(L31:OFFSET(L31,0,-MIN(L26-$E26+1,$M$13)+1))/$M$13</f>
        <v>38445.014999999999</v>
      </c>
      <c r="M32" s="93">
        <f ca="1">SUM(M31:OFFSET(M31,0,-MIN(M26-$E26+1,$M$13)+1))/$M$13</f>
        <v>38445.014999999999</v>
      </c>
      <c r="N32" s="93">
        <f ca="1">SUM(N31:OFFSET(N31,0,-MIN(N26-$E26+1,$M$13)+1))/$M$13</f>
        <v>38445.014999999999</v>
      </c>
      <c r="O32" s="93">
        <f ca="1">SUM(O31:OFFSET(O31,0,-MIN(O26-$E26+1,$M$13)+1))/$M$13</f>
        <v>38445.014999999999</v>
      </c>
      <c r="P32" s="93">
        <f ca="1">SUM(P31:OFFSET(P31,0,-MIN(P26-$E26+1,$M$13)+1))/$M$13</f>
        <v>38445.014999999999</v>
      </c>
      <c r="Q32" s="93">
        <f ca="1">SUM(Q31:OFFSET(Q31,0,-MIN(Q26-$E26+1,$M$13)+1))/$M$13</f>
        <v>38445.014999999999</v>
      </c>
      <c r="R32" s="93">
        <f ca="1">SUM(R31:OFFSET(R31,0,-MIN(R26-$E26+1,$M$13)+1))/$M$13</f>
        <v>38445.014999999999</v>
      </c>
      <c r="S32" s="93">
        <f ca="1">SUM(S31:OFFSET(S31,0,-MIN(S26-$E26+1,$M$13)+1))/$M$13</f>
        <v>38445.014999999999</v>
      </c>
      <c r="T32" s="93">
        <f ca="1">SUM(T31:OFFSET(T31,0,-MIN(T26-$E26+1,$M$13)+1))/$M$13</f>
        <v>38445.014999999999</v>
      </c>
      <c r="U32" s="93">
        <f ca="1">SUM(U31:OFFSET(U31,0,-MIN(U26-$E26+1,$M$13)+1))/$M$13</f>
        <v>38445.014999999999</v>
      </c>
      <c r="V32" s="93">
        <f ca="1">SUM(V31:OFFSET(V31,0,-MIN(V26-$E26+1,$M$13)+1))/$M$13</f>
        <v>38445.014999999999</v>
      </c>
      <c r="W32" s="93">
        <f ca="1">SUM(W31:OFFSET(W31,0,-MIN(W26-$E26+1,$M$13)+1))/$M$13</f>
        <v>38445.014999999999</v>
      </c>
      <c r="X32" s="93">
        <f ca="1">SUM(X31:OFFSET(X31,0,-MIN(X26-$E26+1,$M$13)+1))/$M$13</f>
        <v>38445.014999999999</v>
      </c>
      <c r="Y32" s="93">
        <f ca="1">SUM(Y31:OFFSET(Y31,0,-MIN(Y26-$E26+1,$M$13)+1))/$M$13</f>
        <v>38445.014999999999</v>
      </c>
      <c r="Z32" s="93">
        <f ca="1">SUM(Z31:OFFSET(Z31,0,-MIN(Z26-$E26+1,$M$13)+1))/$M$13</f>
        <v>38445.014999999999</v>
      </c>
      <c r="AA32" s="93">
        <f ca="1">SUM(AA31:OFFSET(AA31,0,-MIN(AA26-$E26+1,$M$13)+1))/$M$13</f>
        <v>38445.014999999999</v>
      </c>
      <c r="AB32" s="93">
        <f ca="1">SUM(AB31:OFFSET(AB31,0,-MIN(AB26-$E26+1,$M$13)+1))/$M$13</f>
        <v>38445.014999999999</v>
      </c>
      <c r="AC32" s="93">
        <f ca="1">SUM(AC31:OFFSET(AC31,0,-MIN(AC26-$E26+1,$M$13)+1))/$M$13</f>
        <v>38445.014999999999</v>
      </c>
      <c r="AD32" s="93">
        <f ca="1">SUM(AD31:OFFSET(AD31,0,-MIN(AD26-$E26+1,$M$13)+1))/$M$13</f>
        <v>38445.014999999999</v>
      </c>
      <c r="AE32" s="93">
        <f ca="1">SUM(AE31:OFFSET(AE31,0,-MIN(AE26-$E26+1,$M$13)+1))/$M$13</f>
        <v>38445.014999999999</v>
      </c>
      <c r="AF32" s="93">
        <f ca="1">SUM(AF31:OFFSET(AF31,0,-MIN(AF26-$E26+1,$M$13)+1))/$M$13</f>
        <v>38445.014999999999</v>
      </c>
      <c r="AG32" s="93">
        <f ca="1">SUM(AG31:OFFSET(AG31,0,-MIN(AG26-$E26+1,$M$13)+1))/$M$13</f>
        <v>38445.014999999999</v>
      </c>
      <c r="AH32" s="93">
        <f ca="1">SUM(AH31:OFFSET(AH31,0,-MIN(AH26-$E26+1,$M$13)+1))/$M$13</f>
        <v>38445.014999999999</v>
      </c>
      <c r="AI32" s="93">
        <f ca="1">SUM(AI31:OFFSET(AI31,0,-MIN(AI26-$E26+1,$M$13)+1))/$M$13</f>
        <v>38445.014999999999</v>
      </c>
      <c r="AJ32" s="93">
        <f ca="1">SUM(AJ31:OFFSET(AJ31,0,-MIN(AJ26-$E26+1,$M$13)+1))/$M$13</f>
        <v>38445.014999999999</v>
      </c>
      <c r="AK32" s="93">
        <f ca="1">SUM(AK31:OFFSET(AK31,0,-MIN(AK26-$E26+1,$M$13)+1))/$M$13</f>
        <v>38445.014999999999</v>
      </c>
      <c r="AL32" s="93">
        <f ca="1">SUM(AL31:OFFSET(AL31,0,-MIN(AL26-$E26+1,$M$13)+1))/$M$13</f>
        <v>38445.014999999999</v>
      </c>
      <c r="AM32" s="93">
        <f ca="1">SUM(AM31:OFFSET(AM31,0,-MIN(AM26-$E26+1,$M$13)+1))/$M$13</f>
        <v>38445.014999999999</v>
      </c>
      <c r="AN32" s="93">
        <f ca="1">SUM(AN31:OFFSET(AN31,0,-MIN(AN26-$E26+1,$M$13)+1))/$M$13</f>
        <v>38445.014999999999</v>
      </c>
      <c r="AO32" s="93">
        <f ca="1">SUM(AO31:OFFSET(AO31,0,-MIN(AO26-$E26+1,$M$13)+1))/$M$13</f>
        <v>38445.014999999999</v>
      </c>
      <c r="AP32" s="93">
        <f ca="1">SUM(AP31:OFFSET(AP31,0,-MIN(AP26-$E26+1,$M$13)+1))/$M$13</f>
        <v>38445.014999999999</v>
      </c>
      <c r="AQ32" s="93">
        <f ca="1">SUM(AQ31:OFFSET(AQ31,0,-MIN(AQ26-$E26+1,$M$13)+1))/$M$13</f>
        <v>38445.014999999999</v>
      </c>
      <c r="AR32" s="93">
        <f ca="1">SUM(AR31:OFFSET(AR31,0,-MIN(AR26-$E26+1,$M$13)+1))/$M$13</f>
        <v>38445.014999999999</v>
      </c>
      <c r="AS32" s="93">
        <f ca="1">SUM(AS31:OFFSET(AS31,0,-MIN(AS26-$E26+1,$M$13)+1))/$M$13</f>
        <v>38445.014999999999</v>
      </c>
      <c r="AT32" s="93">
        <f ca="1">SUM(AT31:OFFSET(AT31,0,-MIN(AT26-$E26+1,$M$13)+1))/$M$13</f>
        <v>38445.014999999999</v>
      </c>
      <c r="AU32" s="93">
        <f ca="1">SUM(AU31:OFFSET(AU31,0,-MIN(AU26-$E26+1,$M$13)+1))/$M$13</f>
        <v>38445.014999999999</v>
      </c>
      <c r="AV32" s="93">
        <f ca="1">SUM(AV31:OFFSET(AV31,0,-MIN(AV26-$E26+1,$M$13)+1))/$M$13</f>
        <v>0</v>
      </c>
      <c r="AW32" s="93"/>
    </row>
    <row r="33" spans="1:49" x14ac:dyDescent="0.2">
      <c r="A33" t="s">
        <v>42</v>
      </c>
      <c r="B33" s="12" t="s">
        <v>38</v>
      </c>
      <c r="C33" s="10"/>
      <c r="D33" s="13"/>
      <c r="E33" s="17">
        <f>$E30-SUM($D32:D32)</f>
        <v>300000</v>
      </c>
      <c r="F33" s="21">
        <f ca="1">SUM($E$30:F30)-SUM($E32:E32)</f>
        <v>912000</v>
      </c>
      <c r="G33" s="21">
        <f ca="1">SUM($E$30:G30)-SUM($E32:F32)</f>
        <v>1458210</v>
      </c>
      <c r="H33" s="21">
        <f ca="1">SUM($E$30:H30)-SUM($E32:G32)</f>
        <v>1537800.6</v>
      </c>
      <c r="I33" s="21">
        <f ca="1">SUM($E$30:I30)-SUM($E32:H32)</f>
        <v>1499355.5850000002</v>
      </c>
      <c r="J33" s="21">
        <f ca="1">SUM($E$30:J30)-SUM($E32:I32)</f>
        <v>1460910.57</v>
      </c>
      <c r="K33" s="21">
        <f ca="1">SUM($E$30:K30)-SUM($E32:J32)</f>
        <v>1422465.5550000002</v>
      </c>
      <c r="L33" s="21">
        <f ca="1">SUM($E$30:L30)-SUM($E32:K32)</f>
        <v>1384020.54</v>
      </c>
      <c r="M33" s="21">
        <f ca="1">SUM($E$30:M30)-SUM($E32:L32)</f>
        <v>1345575.5250000001</v>
      </c>
      <c r="N33" s="21">
        <f ca="1">SUM($E$30:N30)-SUM($E32:M32)</f>
        <v>1307130.51</v>
      </c>
      <c r="O33" s="21">
        <f ca="1">SUM($E$30:O30)-SUM($E32:N32)</f>
        <v>1268685.4950000001</v>
      </c>
      <c r="P33" s="21">
        <f ca="1">SUM($E$30:P30)-SUM($E32:O32)</f>
        <v>1230240.48</v>
      </c>
      <c r="Q33" s="21">
        <f ca="1">SUM($E$30:Q30)-SUM($E32:P32)</f>
        <v>1191795.4650000001</v>
      </c>
      <c r="R33" s="21">
        <f ca="1">SUM($E$30:R30)-SUM($E32:Q32)</f>
        <v>1153350.45</v>
      </c>
      <c r="S33" s="21">
        <f ca="1">SUM($E$30:S30)-SUM($E32:R32)</f>
        <v>1114905.4350000001</v>
      </c>
      <c r="T33" s="21">
        <f ca="1">SUM($E$30:T30)-SUM($E32:S32)</f>
        <v>1076460.42</v>
      </c>
      <c r="U33" s="21">
        <f ca="1">SUM($E$30:U30)-SUM($E32:T32)</f>
        <v>1038015.405</v>
      </c>
      <c r="V33" s="21">
        <f ca="1">SUM($E$30:V30)-SUM($E32:U32)</f>
        <v>999570.39</v>
      </c>
      <c r="W33" s="21">
        <f ca="1">SUM($E$30:W30)-SUM($E32:V32)</f>
        <v>961125.375</v>
      </c>
      <c r="X33" s="21">
        <f ca="1">SUM($E$30:X30)-SUM($E32:W32)</f>
        <v>922680.36</v>
      </c>
      <c r="Y33" s="21">
        <f ca="1">SUM($E$30:Y30)-SUM($E32:X32)</f>
        <v>884235.34499999997</v>
      </c>
      <c r="Z33" s="21">
        <f ca="1">SUM($E$30:Z30)-SUM($E32:Y32)</f>
        <v>845790.33</v>
      </c>
      <c r="AA33" s="21">
        <f ca="1">SUM($E$30:AA30)-SUM($E32:Z32)</f>
        <v>807345.31499999994</v>
      </c>
      <c r="AB33" s="21">
        <f ca="1">SUM($E$30:AB30)-SUM($E32:AA32)</f>
        <v>768900.29999999993</v>
      </c>
      <c r="AC33" s="21">
        <f ca="1">SUM($E$30:AC30)-SUM($E32:AB32)</f>
        <v>730455.28499999992</v>
      </c>
      <c r="AD33" s="21">
        <f ca="1">SUM($E$30:AD30)-SUM($E32:AC32)</f>
        <v>692010.2699999999</v>
      </c>
      <c r="AE33" s="21">
        <f ca="1">SUM($E$30:AE30)-SUM($E32:AD32)</f>
        <v>653565.25499999989</v>
      </c>
      <c r="AF33" s="21">
        <f ca="1">SUM($E$30:AF30)-SUM($E32:AE32)</f>
        <v>615120.23999999987</v>
      </c>
      <c r="AG33" s="21">
        <f ca="1">SUM($E$30:AG30)-SUM($E32:AF32)</f>
        <v>576675.22499999986</v>
      </c>
      <c r="AH33" s="21">
        <f ca="1">SUM($E$30:AH30)-SUM($E32:AG32)</f>
        <v>538230.20999999985</v>
      </c>
      <c r="AI33" s="21">
        <f ca="1">SUM($E$30:AI30)-SUM($E32:AH32)</f>
        <v>499785.19499999983</v>
      </c>
      <c r="AJ33" s="21">
        <f ca="1">SUM($E$30:AJ30)-SUM($E32:AI32)</f>
        <v>461340.17999999993</v>
      </c>
      <c r="AK33" s="21">
        <f ca="1">SUM($E$30:AK30)-SUM($E32:AJ32)</f>
        <v>422895.16500000004</v>
      </c>
      <c r="AL33" s="21">
        <f ca="1">SUM($E$30:AL30)-SUM($E32:AK32)</f>
        <v>384450.15000000014</v>
      </c>
      <c r="AM33" s="21">
        <f ca="1">SUM($E$30:AM30)-SUM($E32:AL32)</f>
        <v>346005.13500000024</v>
      </c>
      <c r="AN33" s="21">
        <f ca="1">SUM($E$30:AN30)-SUM($E32:AM32)</f>
        <v>307560.12000000034</v>
      </c>
      <c r="AO33" s="21">
        <f ca="1">SUM($E$30:AO30)-SUM($E32:AN32)</f>
        <v>269115.10500000045</v>
      </c>
      <c r="AP33" s="21">
        <f ca="1">SUM($E$30:AP30)-SUM($E32:AO32)</f>
        <v>230670.09000000055</v>
      </c>
      <c r="AQ33" s="21">
        <f ca="1">SUM($E$30:AQ30)-SUM($E32:AP32)</f>
        <v>192225.07500000065</v>
      </c>
      <c r="AR33" s="21">
        <f ca="1">SUM($E$30:AR30)-SUM($E32:AQ32)</f>
        <v>153780.06000000075</v>
      </c>
      <c r="AS33" s="21">
        <f ca="1">SUM($E$30:AS30)-SUM($E32:AR32)</f>
        <v>115335.04500000086</v>
      </c>
      <c r="AT33" s="21">
        <f ca="1">SUM($E$30:AT30)-SUM($E32:AS32)</f>
        <v>76890.030000000959</v>
      </c>
      <c r="AU33" s="21">
        <f ca="1">SUM($E$30:AU30)-SUM($E32:AT32)</f>
        <v>38445.015000001062</v>
      </c>
      <c r="AV33" s="21">
        <f ca="1">SUM($E$30:AV30)-SUM($E32:AU32)</f>
        <v>0</v>
      </c>
      <c r="AW33" s="21"/>
    </row>
    <row r="34" spans="1:49" x14ac:dyDescent="0.2">
      <c r="B34" s="12"/>
      <c r="C34" s="10"/>
      <c r="D34" s="1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</row>
    <row r="35" spans="1:49" x14ac:dyDescent="0.2">
      <c r="A35" t="s">
        <v>39</v>
      </c>
      <c r="B35" s="2"/>
      <c r="C35" s="10"/>
      <c r="E35" s="17">
        <f t="shared" ref="E35:AC35" si="33">1*AND(E26&gt;=$B$19,E26&lt;=$B$19+$B$20-1)</f>
        <v>0</v>
      </c>
      <c r="F35" s="17">
        <f t="shared" si="33"/>
        <v>0</v>
      </c>
      <c r="G35" s="17">
        <f t="shared" si="33"/>
        <v>0</v>
      </c>
      <c r="H35" s="17">
        <f t="shared" si="33"/>
        <v>1</v>
      </c>
      <c r="I35" s="17">
        <f t="shared" si="33"/>
        <v>1</v>
      </c>
      <c r="J35" s="17">
        <f t="shared" si="33"/>
        <v>1</v>
      </c>
      <c r="K35" s="17">
        <f t="shared" si="33"/>
        <v>1</v>
      </c>
      <c r="L35" s="17">
        <f t="shared" si="33"/>
        <v>1</v>
      </c>
      <c r="M35" s="17">
        <f t="shared" si="33"/>
        <v>1</v>
      </c>
      <c r="N35" s="17">
        <f t="shared" si="33"/>
        <v>1</v>
      </c>
      <c r="O35" s="17">
        <f t="shared" si="33"/>
        <v>1</v>
      </c>
      <c r="P35" s="17">
        <f t="shared" si="33"/>
        <v>1</v>
      </c>
      <c r="Q35" s="17">
        <f t="shared" si="33"/>
        <v>1</v>
      </c>
      <c r="R35" s="17">
        <f t="shared" si="33"/>
        <v>1</v>
      </c>
      <c r="S35" s="17">
        <f t="shared" si="33"/>
        <v>1</v>
      </c>
      <c r="T35" s="17">
        <f t="shared" si="33"/>
        <v>1</v>
      </c>
      <c r="U35" s="17">
        <f t="shared" si="33"/>
        <v>1</v>
      </c>
      <c r="V35" s="17">
        <f t="shared" si="33"/>
        <v>1</v>
      </c>
      <c r="W35" s="17">
        <f t="shared" si="33"/>
        <v>1</v>
      </c>
      <c r="X35" s="17">
        <f t="shared" si="33"/>
        <v>1</v>
      </c>
      <c r="Y35" s="17">
        <f t="shared" si="33"/>
        <v>1</v>
      </c>
      <c r="Z35" s="17">
        <f t="shared" si="33"/>
        <v>1</v>
      </c>
      <c r="AA35" s="17">
        <f t="shared" si="33"/>
        <v>1</v>
      </c>
      <c r="AB35" s="17">
        <f t="shared" si="33"/>
        <v>1</v>
      </c>
      <c r="AC35" s="17">
        <f t="shared" si="33"/>
        <v>1</v>
      </c>
      <c r="AD35" s="17">
        <f t="shared" ref="AD35:AR35" si="34">1*AND(AD26&gt;=$B$19,AD26&lt;=$B$19+$B$20-1)</f>
        <v>1</v>
      </c>
      <c r="AE35" s="17">
        <f t="shared" si="34"/>
        <v>1</v>
      </c>
      <c r="AF35" s="17">
        <f t="shared" si="34"/>
        <v>1</v>
      </c>
      <c r="AG35" s="17">
        <f t="shared" si="34"/>
        <v>1</v>
      </c>
      <c r="AH35" s="17">
        <f t="shared" si="34"/>
        <v>1</v>
      </c>
      <c r="AI35" s="17">
        <f t="shared" si="34"/>
        <v>1</v>
      </c>
      <c r="AJ35" s="17">
        <f t="shared" si="34"/>
        <v>1</v>
      </c>
      <c r="AK35" s="17">
        <f t="shared" si="34"/>
        <v>1</v>
      </c>
      <c r="AL35" s="17">
        <f t="shared" si="34"/>
        <v>1</v>
      </c>
      <c r="AM35" s="17">
        <f t="shared" si="34"/>
        <v>1</v>
      </c>
      <c r="AN35" s="17">
        <f t="shared" si="34"/>
        <v>1</v>
      </c>
      <c r="AO35" s="17">
        <f t="shared" si="34"/>
        <v>1</v>
      </c>
      <c r="AP35" s="17">
        <f t="shared" si="34"/>
        <v>1</v>
      </c>
      <c r="AQ35" s="17">
        <f t="shared" si="34"/>
        <v>1</v>
      </c>
      <c r="AR35" s="17">
        <f t="shared" si="34"/>
        <v>1</v>
      </c>
      <c r="AS35" s="17">
        <f t="shared" ref="AS35:AV35" si="35">1*AND(AS26&gt;=$B$19,AS26&lt;=$B$19+$B$20-1)</f>
        <v>1</v>
      </c>
      <c r="AT35" s="17">
        <f t="shared" si="35"/>
        <v>1</v>
      </c>
      <c r="AU35" s="17">
        <f t="shared" si="35"/>
        <v>1</v>
      </c>
      <c r="AV35" s="17">
        <f t="shared" si="35"/>
        <v>0</v>
      </c>
      <c r="AW35" s="17"/>
    </row>
    <row r="36" spans="1:49" x14ac:dyDescent="0.2">
      <c r="B36" s="2"/>
      <c r="C36" s="10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x14ac:dyDescent="0.2">
      <c r="A37" t="s">
        <v>105</v>
      </c>
      <c r="B37" s="2"/>
      <c r="C37" s="10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</row>
    <row r="38" spans="1:49" x14ac:dyDescent="0.2">
      <c r="B38" s="2"/>
      <c r="C38" s="1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</row>
    <row r="39" spans="1:49" x14ac:dyDescent="0.2">
      <c r="B39" s="2"/>
      <c r="C39" s="1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</row>
    <row r="40" spans="1:49" x14ac:dyDescent="0.2">
      <c r="A40" t="s">
        <v>109</v>
      </c>
      <c r="B40" s="12" t="s">
        <v>38</v>
      </c>
      <c r="C40" s="10">
        <f>SUM(E40:AI40)</f>
        <v>15532680.112444041</v>
      </c>
      <c r="E40" s="17">
        <f>$B$21*$B$9*E35/1000*E27</f>
        <v>0</v>
      </c>
      <c r="F40" s="17">
        <f>$B$21*$B$9*F35/1000*F27</f>
        <v>0</v>
      </c>
      <c r="G40" s="17">
        <f>$B$21*$B$9*F35/1000*G27</f>
        <v>0</v>
      </c>
      <c r="H40" s="17">
        <f>$B$21*$B$9*G35/1000*H27</f>
        <v>0</v>
      </c>
      <c r="I40" s="17">
        <f>$B$21*$B$9*H35/1000*I27</f>
        <v>439467.45695999998</v>
      </c>
      <c r="J40" s="17">
        <f t="shared" ref="J40:AC40" si="36">$B$21*$B$9*I35/1000*J27</f>
        <v>448256.80609919998</v>
      </c>
      <c r="K40" s="17">
        <f t="shared" si="36"/>
        <v>457221.94222118403</v>
      </c>
      <c r="L40" s="17">
        <f t="shared" si="36"/>
        <v>466366.38106560759</v>
      </c>
      <c r="M40" s="17">
        <f t="shared" si="36"/>
        <v>475693.70868691982</v>
      </c>
      <c r="N40" s="17">
        <f t="shared" si="36"/>
        <v>485207.58286065818</v>
      </c>
      <c r="O40" s="17">
        <f t="shared" si="36"/>
        <v>494911.7345178714</v>
      </c>
      <c r="P40" s="17">
        <f t="shared" si="36"/>
        <v>504809.96920822869</v>
      </c>
      <c r="Q40" s="17">
        <f t="shared" si="36"/>
        <v>514906.1685923934</v>
      </c>
      <c r="R40" s="17">
        <f t="shared" si="36"/>
        <v>525204.29196424119</v>
      </c>
      <c r="S40" s="17">
        <f t="shared" si="36"/>
        <v>535708.37780352612</v>
      </c>
      <c r="T40" s="17">
        <f t="shared" si="36"/>
        <v>546422.54535959649</v>
      </c>
      <c r="U40" s="17">
        <f t="shared" si="36"/>
        <v>557350.99626678845</v>
      </c>
      <c r="V40" s="17">
        <f t="shared" si="36"/>
        <v>568498.01619212434</v>
      </c>
      <c r="W40" s="17">
        <f t="shared" si="36"/>
        <v>579867.9765159667</v>
      </c>
      <c r="X40" s="17">
        <f t="shared" si="36"/>
        <v>591465.33604628604</v>
      </c>
      <c r="Y40" s="17">
        <f t="shared" si="36"/>
        <v>603294.64276721177</v>
      </c>
      <c r="Z40" s="17">
        <f t="shared" si="36"/>
        <v>615360.535622556</v>
      </c>
      <c r="AA40" s="17">
        <f t="shared" si="36"/>
        <v>627667.74633500713</v>
      </c>
      <c r="AB40" s="17">
        <f t="shared" si="36"/>
        <v>640221.10126170714</v>
      </c>
      <c r="AC40" s="17">
        <f t="shared" si="36"/>
        <v>653025.52328694134</v>
      </c>
      <c r="AD40" s="17">
        <f t="shared" ref="AD40:AR40" si="37">$B$21*$B$9*AC35/1000*AD27</f>
        <v>666086.03375268017</v>
      </c>
      <c r="AE40" s="17">
        <f t="shared" si="37"/>
        <v>679407.75442773383</v>
      </c>
      <c r="AF40" s="17">
        <f t="shared" si="37"/>
        <v>692995.90951628843</v>
      </c>
      <c r="AG40" s="17">
        <f t="shared" si="37"/>
        <v>706855.82770661439</v>
      </c>
      <c r="AH40" s="17">
        <f t="shared" si="37"/>
        <v>720992.94426074647</v>
      </c>
      <c r="AI40" s="17">
        <f t="shared" si="37"/>
        <v>735412.80314596149</v>
      </c>
      <c r="AJ40" s="17">
        <f t="shared" si="37"/>
        <v>750121.05920888053</v>
      </c>
      <c r="AK40" s="17">
        <f t="shared" si="37"/>
        <v>765123.48039305839</v>
      </c>
      <c r="AL40" s="17">
        <f t="shared" si="37"/>
        <v>780425.95000091952</v>
      </c>
      <c r="AM40" s="17">
        <f t="shared" si="37"/>
        <v>796034.46900093788</v>
      </c>
      <c r="AN40" s="17">
        <f t="shared" si="37"/>
        <v>811955.15838095662</v>
      </c>
      <c r="AO40" s="17">
        <f t="shared" si="37"/>
        <v>828194.26154857571</v>
      </c>
      <c r="AP40" s="17">
        <f t="shared" si="37"/>
        <v>844758.14677954733</v>
      </c>
      <c r="AQ40" s="17">
        <f t="shared" si="37"/>
        <v>861653.3097151384</v>
      </c>
      <c r="AR40" s="17">
        <f t="shared" si="37"/>
        <v>878886.3759094408</v>
      </c>
      <c r="AS40" s="17">
        <f t="shared" ref="AS40:AV40" si="38">$B$21*$B$9*AR35/1000*AS27</f>
        <v>896464.1034276298</v>
      </c>
      <c r="AT40" s="17">
        <f t="shared" si="38"/>
        <v>914393.38549618237</v>
      </c>
      <c r="AU40" s="17">
        <f t="shared" si="38"/>
        <v>932681.25320610602</v>
      </c>
      <c r="AV40" s="17">
        <f t="shared" si="38"/>
        <v>951334.87827022804</v>
      </c>
      <c r="AW40" s="17"/>
    </row>
    <row r="41" spans="1:49" x14ac:dyDescent="0.2">
      <c r="A41" s="90" t="s">
        <v>112</v>
      </c>
      <c r="B41" s="91" t="s">
        <v>38</v>
      </c>
      <c r="C41" s="92">
        <f>SUM(E41:AI41)</f>
        <v>0</v>
      </c>
      <c r="D41" s="90"/>
      <c r="E41" s="93">
        <f t="shared" ref="E41:AC41" si="39">$C$29*E27*AND(D35=1,E35=0)</f>
        <v>0</v>
      </c>
      <c r="F41" s="93">
        <f t="shared" si="39"/>
        <v>0</v>
      </c>
      <c r="G41" s="93">
        <f t="shared" si="39"/>
        <v>0</v>
      </c>
      <c r="H41" s="93">
        <f t="shared" si="39"/>
        <v>0</v>
      </c>
      <c r="I41" s="93">
        <f t="shared" si="39"/>
        <v>0</v>
      </c>
      <c r="J41" s="93">
        <f t="shared" si="39"/>
        <v>0</v>
      </c>
      <c r="K41" s="93">
        <f t="shared" si="39"/>
        <v>0</v>
      </c>
      <c r="L41" s="93">
        <f t="shared" si="39"/>
        <v>0</v>
      </c>
      <c r="M41" s="93">
        <f t="shared" si="39"/>
        <v>0</v>
      </c>
      <c r="N41" s="93">
        <f t="shared" si="39"/>
        <v>0</v>
      </c>
      <c r="O41" s="93">
        <f t="shared" si="39"/>
        <v>0</v>
      </c>
      <c r="P41" s="93">
        <f t="shared" si="39"/>
        <v>0</v>
      </c>
      <c r="Q41" s="93">
        <f t="shared" si="39"/>
        <v>0</v>
      </c>
      <c r="R41" s="93">
        <f t="shared" si="39"/>
        <v>0</v>
      </c>
      <c r="S41" s="93">
        <f t="shared" si="39"/>
        <v>0</v>
      </c>
      <c r="T41" s="93">
        <f t="shared" si="39"/>
        <v>0</v>
      </c>
      <c r="U41" s="93">
        <f t="shared" si="39"/>
        <v>0</v>
      </c>
      <c r="V41" s="93">
        <f t="shared" si="39"/>
        <v>0</v>
      </c>
      <c r="W41" s="93">
        <f t="shared" si="39"/>
        <v>0</v>
      </c>
      <c r="X41" s="93">
        <f t="shared" si="39"/>
        <v>0</v>
      </c>
      <c r="Y41" s="93">
        <f t="shared" si="39"/>
        <v>0</v>
      </c>
      <c r="Z41" s="93">
        <f t="shared" si="39"/>
        <v>0</v>
      </c>
      <c r="AA41" s="93">
        <f t="shared" si="39"/>
        <v>0</v>
      </c>
      <c r="AB41" s="93">
        <f t="shared" si="39"/>
        <v>0</v>
      </c>
      <c r="AC41" s="93">
        <f t="shared" si="39"/>
        <v>0</v>
      </c>
      <c r="AD41" s="93">
        <f t="shared" ref="AD41:AR41" si="40">$C$29*AD27*AND(AC35=1,AD35=0)</f>
        <v>0</v>
      </c>
      <c r="AE41" s="93">
        <f t="shared" si="40"/>
        <v>0</v>
      </c>
      <c r="AF41" s="93">
        <f t="shared" si="40"/>
        <v>0</v>
      </c>
      <c r="AG41" s="93">
        <f t="shared" si="40"/>
        <v>0</v>
      </c>
      <c r="AH41" s="93">
        <f t="shared" si="40"/>
        <v>0</v>
      </c>
      <c r="AI41" s="93">
        <f t="shared" si="40"/>
        <v>0</v>
      </c>
      <c r="AJ41" s="93">
        <f t="shared" si="40"/>
        <v>0</v>
      </c>
      <c r="AK41" s="93">
        <f t="shared" si="40"/>
        <v>0</v>
      </c>
      <c r="AL41" s="93">
        <f t="shared" si="40"/>
        <v>0</v>
      </c>
      <c r="AM41" s="93">
        <f t="shared" si="40"/>
        <v>0</v>
      </c>
      <c r="AN41" s="93">
        <f t="shared" si="40"/>
        <v>0</v>
      </c>
      <c r="AO41" s="93">
        <f t="shared" si="40"/>
        <v>0</v>
      </c>
      <c r="AP41" s="93">
        <f t="shared" si="40"/>
        <v>0</v>
      </c>
      <c r="AQ41" s="93">
        <f t="shared" si="40"/>
        <v>0</v>
      </c>
      <c r="AR41" s="93">
        <f t="shared" si="40"/>
        <v>0</v>
      </c>
      <c r="AS41" s="93">
        <f t="shared" ref="AS41:AU41" si="41">$C$29*AS27*AND(AR35=1,AS35=0)</f>
        <v>0</v>
      </c>
      <c r="AT41" s="93">
        <f t="shared" si="41"/>
        <v>0</v>
      </c>
      <c r="AU41" s="93">
        <f t="shared" si="41"/>
        <v>0</v>
      </c>
      <c r="AV41" s="93">
        <v>-1000000</v>
      </c>
      <c r="AW41" s="93"/>
    </row>
    <row r="42" spans="1:49" x14ac:dyDescent="0.2">
      <c r="B42" s="12"/>
      <c r="C42" s="1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</row>
    <row r="43" spans="1:49" x14ac:dyDescent="0.2">
      <c r="A43" t="s">
        <v>90</v>
      </c>
      <c r="B43" s="2" t="str">
        <f>"k€ 20"&amp;RIGHT($M$3,2)</f>
        <v>k€ 2022</v>
      </c>
      <c r="C43" s="10">
        <f>SUM(E43:AI43)</f>
        <v>7526400</v>
      </c>
      <c r="D43" s="11"/>
      <c r="E43" s="17">
        <f t="shared" ref="E43:G43" si="42">($B$15+$B$16)*$B$10*E35/1000</f>
        <v>0</v>
      </c>
      <c r="F43" s="17">
        <f t="shared" si="42"/>
        <v>0</v>
      </c>
      <c r="G43" s="17">
        <f t="shared" si="42"/>
        <v>0</v>
      </c>
      <c r="H43" s="17">
        <f>($B$15+$B$16)*$B$10*H35/1000</f>
        <v>268800</v>
      </c>
      <c r="I43" s="17">
        <f t="shared" ref="I43:AC43" si="43">($B$15+$B$16)*$B$10*I35/1000</f>
        <v>268800</v>
      </c>
      <c r="J43" s="17">
        <f t="shared" si="43"/>
        <v>268800</v>
      </c>
      <c r="K43" s="17">
        <f t="shared" si="43"/>
        <v>268800</v>
      </c>
      <c r="L43" s="17">
        <f t="shared" si="43"/>
        <v>268800</v>
      </c>
      <c r="M43" s="17">
        <f t="shared" si="43"/>
        <v>268800</v>
      </c>
      <c r="N43" s="17">
        <f t="shared" si="43"/>
        <v>268800</v>
      </c>
      <c r="O43" s="17">
        <f t="shared" si="43"/>
        <v>268800</v>
      </c>
      <c r="P43" s="17">
        <f t="shared" si="43"/>
        <v>268800</v>
      </c>
      <c r="Q43" s="17">
        <f t="shared" si="43"/>
        <v>268800</v>
      </c>
      <c r="R43" s="17">
        <f t="shared" si="43"/>
        <v>268800</v>
      </c>
      <c r="S43" s="17">
        <f t="shared" si="43"/>
        <v>268800</v>
      </c>
      <c r="T43" s="17">
        <f t="shared" si="43"/>
        <v>268800</v>
      </c>
      <c r="U43" s="17">
        <f t="shared" si="43"/>
        <v>268800</v>
      </c>
      <c r="V43" s="17">
        <f t="shared" si="43"/>
        <v>268800</v>
      </c>
      <c r="W43" s="17">
        <f t="shared" si="43"/>
        <v>268800</v>
      </c>
      <c r="X43" s="17">
        <f t="shared" si="43"/>
        <v>268800</v>
      </c>
      <c r="Y43" s="17">
        <f t="shared" si="43"/>
        <v>268800</v>
      </c>
      <c r="Z43" s="17">
        <f t="shared" si="43"/>
        <v>268800</v>
      </c>
      <c r="AA43" s="17">
        <f t="shared" si="43"/>
        <v>268800</v>
      </c>
      <c r="AB43" s="17">
        <f t="shared" si="43"/>
        <v>268800</v>
      </c>
      <c r="AC43" s="17">
        <f t="shared" si="43"/>
        <v>268800</v>
      </c>
      <c r="AD43" s="17">
        <f t="shared" ref="AD43:AR43" si="44">($B$15+$B$16)*$B$10*AD35/1000</f>
        <v>268800</v>
      </c>
      <c r="AE43" s="17">
        <f t="shared" si="44"/>
        <v>268800</v>
      </c>
      <c r="AF43" s="17">
        <f t="shared" si="44"/>
        <v>268800</v>
      </c>
      <c r="AG43" s="17">
        <f t="shared" si="44"/>
        <v>268800</v>
      </c>
      <c r="AH43" s="17">
        <f t="shared" si="44"/>
        <v>268800</v>
      </c>
      <c r="AI43" s="17">
        <f t="shared" si="44"/>
        <v>268800</v>
      </c>
      <c r="AJ43" s="17">
        <f t="shared" si="44"/>
        <v>268800</v>
      </c>
      <c r="AK43" s="17">
        <f t="shared" si="44"/>
        <v>268800</v>
      </c>
      <c r="AL43" s="17">
        <f t="shared" si="44"/>
        <v>268800</v>
      </c>
      <c r="AM43" s="17">
        <f t="shared" si="44"/>
        <v>268800</v>
      </c>
      <c r="AN43" s="17">
        <f t="shared" si="44"/>
        <v>268800</v>
      </c>
      <c r="AO43" s="17">
        <f t="shared" si="44"/>
        <v>268800</v>
      </c>
      <c r="AP43" s="17">
        <f t="shared" si="44"/>
        <v>268800</v>
      </c>
      <c r="AQ43" s="17">
        <f t="shared" si="44"/>
        <v>268800</v>
      </c>
      <c r="AR43" s="17">
        <f t="shared" si="44"/>
        <v>268800</v>
      </c>
      <c r="AS43" s="17">
        <f t="shared" ref="AS43:AV43" si="45">($B$15+$B$16)*$B$10*AS35/1000</f>
        <v>268800</v>
      </c>
      <c r="AT43" s="17">
        <f t="shared" si="45"/>
        <v>268800</v>
      </c>
      <c r="AU43" s="17">
        <f t="shared" si="45"/>
        <v>268800</v>
      </c>
      <c r="AV43" s="17">
        <f t="shared" si="45"/>
        <v>0</v>
      </c>
      <c r="AW43" s="17"/>
    </row>
    <row r="44" spans="1:49" x14ac:dyDescent="0.2">
      <c r="A44" s="90" t="s">
        <v>89</v>
      </c>
      <c r="B44" s="91" t="s">
        <v>38</v>
      </c>
      <c r="C44" s="92">
        <f>SUM(E44:AI44)</f>
        <v>10568958.164156053</v>
      </c>
      <c r="D44" s="94"/>
      <c r="E44" s="93">
        <f t="shared" ref="E44:AC44" si="46">E43*E$27</f>
        <v>0</v>
      </c>
      <c r="F44" s="93">
        <f t="shared" si="46"/>
        <v>0</v>
      </c>
      <c r="G44" s="93">
        <f t="shared" si="46"/>
        <v>0</v>
      </c>
      <c r="H44" s="93">
        <f t="shared" si="46"/>
        <v>285252.71039999998</v>
      </c>
      <c r="I44" s="93">
        <f t="shared" si="46"/>
        <v>290957.764608</v>
      </c>
      <c r="J44" s="93">
        <f t="shared" si="46"/>
        <v>296776.91990015999</v>
      </c>
      <c r="K44" s="93">
        <f t="shared" si="46"/>
        <v>302712.4582981632</v>
      </c>
      <c r="L44" s="93">
        <f t="shared" si="46"/>
        <v>308766.7074641264</v>
      </c>
      <c r="M44" s="93">
        <f t="shared" si="46"/>
        <v>314942.04161340895</v>
      </c>
      <c r="N44" s="93">
        <f t="shared" si="46"/>
        <v>321240.88244567713</v>
      </c>
      <c r="O44" s="93">
        <f t="shared" si="46"/>
        <v>327665.70009459072</v>
      </c>
      <c r="P44" s="93">
        <f t="shared" si="46"/>
        <v>334219.01409648248</v>
      </c>
      <c r="Q44" s="93">
        <f t="shared" si="46"/>
        <v>340903.39437841217</v>
      </c>
      <c r="R44" s="93">
        <f t="shared" si="46"/>
        <v>347721.46226598037</v>
      </c>
      <c r="S44" s="93">
        <f t="shared" si="46"/>
        <v>354675.89151130005</v>
      </c>
      <c r="T44" s="93">
        <f t="shared" si="46"/>
        <v>361769.40934152593</v>
      </c>
      <c r="U44" s="93">
        <f t="shared" si="46"/>
        <v>369004.79752835649</v>
      </c>
      <c r="V44" s="93">
        <f t="shared" si="46"/>
        <v>376384.89347892365</v>
      </c>
      <c r="W44" s="93">
        <f t="shared" si="46"/>
        <v>383912.59134850209</v>
      </c>
      <c r="X44" s="93">
        <f t="shared" si="46"/>
        <v>391590.84317547211</v>
      </c>
      <c r="Y44" s="93">
        <f t="shared" si="46"/>
        <v>399422.66003898164</v>
      </c>
      <c r="Z44" s="93">
        <f t="shared" si="46"/>
        <v>407411.11323976121</v>
      </c>
      <c r="AA44" s="93">
        <f t="shared" si="46"/>
        <v>415559.33550455648</v>
      </c>
      <c r="AB44" s="93">
        <f t="shared" si="46"/>
        <v>423870.5222146475</v>
      </c>
      <c r="AC44" s="93">
        <f t="shared" si="46"/>
        <v>432347.9326589405</v>
      </c>
      <c r="AD44" s="93">
        <f t="shared" ref="AD44:AR44" si="47">AD43*AD$27</f>
        <v>440994.89131211932</v>
      </c>
      <c r="AE44" s="93">
        <f t="shared" si="47"/>
        <v>449814.78913836175</v>
      </c>
      <c r="AF44" s="93">
        <f t="shared" si="47"/>
        <v>458811.08492112887</v>
      </c>
      <c r="AG44" s="93">
        <f t="shared" si="47"/>
        <v>467987.30661955156</v>
      </c>
      <c r="AH44" s="93">
        <f t="shared" si="47"/>
        <v>477347.05275194254</v>
      </c>
      <c r="AI44" s="93">
        <f t="shared" si="47"/>
        <v>486893.99380698142</v>
      </c>
      <c r="AJ44" s="93">
        <f t="shared" si="47"/>
        <v>496631.87368312094</v>
      </c>
      <c r="AK44" s="93">
        <f t="shared" si="47"/>
        <v>506564.51115678344</v>
      </c>
      <c r="AL44" s="93">
        <f t="shared" si="47"/>
        <v>516695.80137991917</v>
      </c>
      <c r="AM44" s="93">
        <f t="shared" si="47"/>
        <v>527029.71740751748</v>
      </c>
      <c r="AN44" s="93">
        <f t="shared" si="47"/>
        <v>537570.31175566779</v>
      </c>
      <c r="AO44" s="93">
        <f t="shared" si="47"/>
        <v>548321.71799078118</v>
      </c>
      <c r="AP44" s="93">
        <f t="shared" si="47"/>
        <v>559288.15235059685</v>
      </c>
      <c r="AQ44" s="93">
        <f t="shared" si="47"/>
        <v>570473.91539760889</v>
      </c>
      <c r="AR44" s="93">
        <f t="shared" si="47"/>
        <v>581883.39370556083</v>
      </c>
      <c r="AS44" s="93">
        <f t="shared" ref="AS44:AV44" si="48">AS43*AS$27</f>
        <v>593521.06157967215</v>
      </c>
      <c r="AT44" s="93">
        <f t="shared" si="48"/>
        <v>605391.48281126563</v>
      </c>
      <c r="AU44" s="93">
        <f t="shared" si="48"/>
        <v>617499.3124674909</v>
      </c>
      <c r="AV44" s="93">
        <f t="shared" si="48"/>
        <v>0</v>
      </c>
      <c r="AW44" s="93"/>
    </row>
    <row r="45" spans="1:49" x14ac:dyDescent="0.2">
      <c r="B45" s="2"/>
      <c r="C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x14ac:dyDescent="0.2">
      <c r="A46" s="90" t="s">
        <v>91</v>
      </c>
      <c r="B46" s="91" t="s">
        <v>38</v>
      </c>
      <c r="C46" s="92">
        <f>SUM(E46:AI46)</f>
        <v>0</v>
      </c>
      <c r="D46" s="90"/>
      <c r="E46" s="93">
        <f t="shared" ref="E46:K46" si="49">$M$10*E40</f>
        <v>0</v>
      </c>
      <c r="F46" s="93">
        <f t="shared" si="49"/>
        <v>0</v>
      </c>
      <c r="G46" s="93">
        <f t="shared" si="49"/>
        <v>0</v>
      </c>
      <c r="H46" s="93">
        <f t="shared" si="49"/>
        <v>0</v>
      </c>
      <c r="I46" s="93">
        <f t="shared" si="49"/>
        <v>0</v>
      </c>
      <c r="J46" s="93">
        <f t="shared" si="49"/>
        <v>0</v>
      </c>
      <c r="K46" s="93">
        <f t="shared" si="49"/>
        <v>0</v>
      </c>
      <c r="L46" s="93">
        <f t="shared" ref="L46:AC46" si="50">$M$10*L40</f>
        <v>0</v>
      </c>
      <c r="M46" s="93">
        <f t="shared" si="50"/>
        <v>0</v>
      </c>
      <c r="N46" s="93">
        <f t="shared" si="50"/>
        <v>0</v>
      </c>
      <c r="O46" s="93">
        <f t="shared" si="50"/>
        <v>0</v>
      </c>
      <c r="P46" s="93">
        <f t="shared" si="50"/>
        <v>0</v>
      </c>
      <c r="Q46" s="93">
        <f t="shared" si="50"/>
        <v>0</v>
      </c>
      <c r="R46" s="93">
        <f t="shared" si="50"/>
        <v>0</v>
      </c>
      <c r="S46" s="93">
        <f t="shared" si="50"/>
        <v>0</v>
      </c>
      <c r="T46" s="93">
        <f t="shared" si="50"/>
        <v>0</v>
      </c>
      <c r="U46" s="93">
        <f t="shared" si="50"/>
        <v>0</v>
      </c>
      <c r="V46" s="93">
        <f t="shared" si="50"/>
        <v>0</v>
      </c>
      <c r="W46" s="93">
        <f t="shared" si="50"/>
        <v>0</v>
      </c>
      <c r="X46" s="93">
        <f t="shared" si="50"/>
        <v>0</v>
      </c>
      <c r="Y46" s="93">
        <f t="shared" si="50"/>
        <v>0</v>
      </c>
      <c r="Z46" s="93">
        <f t="shared" si="50"/>
        <v>0</v>
      </c>
      <c r="AA46" s="93">
        <f t="shared" si="50"/>
        <v>0</v>
      </c>
      <c r="AB46" s="93">
        <f t="shared" si="50"/>
        <v>0</v>
      </c>
      <c r="AC46" s="93">
        <f t="shared" si="50"/>
        <v>0</v>
      </c>
      <c r="AD46" s="93">
        <f t="shared" ref="AD46:AR46" si="51">$M$10*AD40</f>
        <v>0</v>
      </c>
      <c r="AE46" s="93">
        <f t="shared" si="51"/>
        <v>0</v>
      </c>
      <c r="AF46" s="93">
        <f t="shared" si="51"/>
        <v>0</v>
      </c>
      <c r="AG46" s="93">
        <f t="shared" si="51"/>
        <v>0</v>
      </c>
      <c r="AH46" s="93">
        <f t="shared" si="51"/>
        <v>0</v>
      </c>
      <c r="AI46" s="93">
        <f t="shared" si="51"/>
        <v>0</v>
      </c>
      <c r="AJ46" s="93">
        <f t="shared" si="51"/>
        <v>0</v>
      </c>
      <c r="AK46" s="93">
        <f t="shared" si="51"/>
        <v>0</v>
      </c>
      <c r="AL46" s="93">
        <f t="shared" si="51"/>
        <v>0</v>
      </c>
      <c r="AM46" s="93">
        <f t="shared" si="51"/>
        <v>0</v>
      </c>
      <c r="AN46" s="93">
        <f t="shared" si="51"/>
        <v>0</v>
      </c>
      <c r="AO46" s="93">
        <f t="shared" si="51"/>
        <v>0</v>
      </c>
      <c r="AP46" s="93">
        <f t="shared" si="51"/>
        <v>0</v>
      </c>
      <c r="AQ46" s="93">
        <f t="shared" si="51"/>
        <v>0</v>
      </c>
      <c r="AR46" s="93">
        <f t="shared" si="51"/>
        <v>0</v>
      </c>
      <c r="AS46" s="93">
        <f t="shared" ref="AS46:AV46" si="52">$M$10*AS40</f>
        <v>0</v>
      </c>
      <c r="AT46" s="93">
        <f t="shared" si="52"/>
        <v>0</v>
      </c>
      <c r="AU46" s="93">
        <f t="shared" si="52"/>
        <v>0</v>
      </c>
      <c r="AV46" s="93">
        <f t="shared" si="52"/>
        <v>0</v>
      </c>
      <c r="AW46" s="93"/>
    </row>
    <row r="47" spans="1:49" x14ac:dyDescent="0.2">
      <c r="A47" s="90" t="str">
        <f>A32</f>
        <v>Amortissement Fiscal</v>
      </c>
      <c r="B47" s="91"/>
      <c r="C47" s="92"/>
      <c r="D47" s="90"/>
      <c r="E47" s="93">
        <f ca="1">E32</f>
        <v>0</v>
      </c>
      <c r="F47" s="93">
        <f t="shared" ref="F47:AC47" ca="1" si="53">F32</f>
        <v>0</v>
      </c>
      <c r="G47" s="93">
        <f t="shared" ca="1" si="53"/>
        <v>0</v>
      </c>
      <c r="H47" s="93">
        <f t="shared" ca="1" si="53"/>
        <v>38445.014999999999</v>
      </c>
      <c r="I47" s="93">
        <f t="shared" ca="1" si="53"/>
        <v>38445.014999999999</v>
      </c>
      <c r="J47" s="93">
        <f t="shared" ca="1" si="53"/>
        <v>38445.014999999999</v>
      </c>
      <c r="K47" s="93">
        <f t="shared" ca="1" si="53"/>
        <v>38445.014999999999</v>
      </c>
      <c r="L47" s="93">
        <f t="shared" ca="1" si="53"/>
        <v>38445.014999999999</v>
      </c>
      <c r="M47" s="93">
        <f t="shared" ca="1" si="53"/>
        <v>38445.014999999999</v>
      </c>
      <c r="N47" s="93">
        <f t="shared" ca="1" si="53"/>
        <v>38445.014999999999</v>
      </c>
      <c r="O47" s="93">
        <f t="shared" ca="1" si="53"/>
        <v>38445.014999999999</v>
      </c>
      <c r="P47" s="93">
        <f t="shared" ca="1" si="53"/>
        <v>38445.014999999999</v>
      </c>
      <c r="Q47" s="93">
        <f t="shared" ca="1" si="53"/>
        <v>38445.014999999999</v>
      </c>
      <c r="R47" s="93">
        <f t="shared" ca="1" si="53"/>
        <v>38445.014999999999</v>
      </c>
      <c r="S47" s="93">
        <f t="shared" ca="1" si="53"/>
        <v>38445.014999999999</v>
      </c>
      <c r="T47" s="93">
        <f t="shared" ca="1" si="53"/>
        <v>38445.014999999999</v>
      </c>
      <c r="U47" s="93">
        <f t="shared" ca="1" si="53"/>
        <v>38445.014999999999</v>
      </c>
      <c r="V47" s="93">
        <f t="shared" ca="1" si="53"/>
        <v>38445.014999999999</v>
      </c>
      <c r="W47" s="93">
        <f t="shared" ca="1" si="53"/>
        <v>38445.014999999999</v>
      </c>
      <c r="X47" s="93">
        <f t="shared" ca="1" si="53"/>
        <v>38445.014999999999</v>
      </c>
      <c r="Y47" s="93">
        <f t="shared" ca="1" si="53"/>
        <v>38445.014999999999</v>
      </c>
      <c r="Z47" s="93">
        <f t="shared" ca="1" si="53"/>
        <v>38445.014999999999</v>
      </c>
      <c r="AA47" s="93">
        <f t="shared" ca="1" si="53"/>
        <v>38445.014999999999</v>
      </c>
      <c r="AB47" s="93">
        <f t="shared" ca="1" si="53"/>
        <v>38445.014999999999</v>
      </c>
      <c r="AC47" s="93">
        <f t="shared" ca="1" si="53"/>
        <v>38445.014999999999</v>
      </c>
      <c r="AD47" s="93">
        <f t="shared" ref="AD47:AR47" ca="1" si="54">AD32</f>
        <v>38445.014999999999</v>
      </c>
      <c r="AE47" s="93">
        <f t="shared" ca="1" si="54"/>
        <v>38445.014999999999</v>
      </c>
      <c r="AF47" s="93">
        <f t="shared" ca="1" si="54"/>
        <v>38445.014999999999</v>
      </c>
      <c r="AG47" s="93">
        <f t="shared" ca="1" si="54"/>
        <v>38445.014999999999</v>
      </c>
      <c r="AH47" s="93">
        <f t="shared" ca="1" si="54"/>
        <v>38445.014999999999</v>
      </c>
      <c r="AI47" s="93">
        <f t="shared" ca="1" si="54"/>
        <v>38445.014999999999</v>
      </c>
      <c r="AJ47" s="93">
        <f t="shared" ca="1" si="54"/>
        <v>38445.014999999999</v>
      </c>
      <c r="AK47" s="93">
        <f t="shared" ca="1" si="54"/>
        <v>38445.014999999999</v>
      </c>
      <c r="AL47" s="93">
        <f t="shared" ca="1" si="54"/>
        <v>38445.014999999999</v>
      </c>
      <c r="AM47" s="93">
        <f t="shared" ca="1" si="54"/>
        <v>38445.014999999999</v>
      </c>
      <c r="AN47" s="93">
        <f t="shared" ca="1" si="54"/>
        <v>38445.014999999999</v>
      </c>
      <c r="AO47" s="93">
        <f t="shared" ca="1" si="54"/>
        <v>38445.014999999999</v>
      </c>
      <c r="AP47" s="93">
        <f t="shared" ca="1" si="54"/>
        <v>38445.014999999999</v>
      </c>
      <c r="AQ47" s="93">
        <f t="shared" ca="1" si="54"/>
        <v>38445.014999999999</v>
      </c>
      <c r="AR47" s="93">
        <f t="shared" ca="1" si="54"/>
        <v>38445.014999999999</v>
      </c>
      <c r="AS47" s="93">
        <f t="shared" ref="AS47:AV47" ca="1" si="55">AS32</f>
        <v>38445.014999999999</v>
      </c>
      <c r="AT47" s="93">
        <f t="shared" ca="1" si="55"/>
        <v>38445.014999999999</v>
      </c>
      <c r="AU47" s="93">
        <f t="shared" ca="1" si="55"/>
        <v>38445.014999999999</v>
      </c>
      <c r="AV47" s="93">
        <f t="shared" ca="1" si="55"/>
        <v>0</v>
      </c>
      <c r="AW47" s="93"/>
    </row>
    <row r="48" spans="1:49" x14ac:dyDescent="0.2">
      <c r="B48" s="12"/>
      <c r="C48" s="10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</row>
    <row r="49" spans="1:49" x14ac:dyDescent="0.2">
      <c r="A49" s="90" t="s">
        <v>100</v>
      </c>
      <c r="B49" s="91" t="s">
        <v>38</v>
      </c>
      <c r="C49" s="92">
        <f ca="1">SUM(E49:AI49)</f>
        <v>3887261.5282879858</v>
      </c>
      <c r="D49" s="90"/>
      <c r="E49" s="95">
        <f ca="1">E40-E44-E32-E46+E41</f>
        <v>0</v>
      </c>
      <c r="F49" s="95">
        <f ca="1">F40-F44-F32-F46+F41</f>
        <v>0</v>
      </c>
      <c r="G49" s="95">
        <f ca="1">G40-G44-G32-G46+G41</f>
        <v>0</v>
      </c>
      <c r="H49" s="95">
        <f ca="1">H40-H44-H47-H46+H41</f>
        <v>-323697.7254</v>
      </c>
      <c r="I49" s="95">
        <f ca="1">I40-I44-I32-I46+I41</f>
        <v>110064.67735199998</v>
      </c>
      <c r="J49" s="95">
        <f ca="1">J40-J44-J32-J46+J41</f>
        <v>113034.87119903999</v>
      </c>
      <c r="K49" s="95">
        <f ca="1">K40-K44-K32-K46+K41</f>
        <v>116064.46892302083</v>
      </c>
      <c r="L49" s="95">
        <f t="shared" ref="L49:AC49" ca="1" si="56">L40-L44-L32-L46+L41</f>
        <v>119154.65860148119</v>
      </c>
      <c r="M49" s="95">
        <f t="shared" ca="1" si="56"/>
        <v>122306.65207351088</v>
      </c>
      <c r="N49" s="95">
        <f t="shared" ca="1" si="56"/>
        <v>125521.68541498105</v>
      </c>
      <c r="O49" s="95">
        <f t="shared" ca="1" si="56"/>
        <v>128801.01942328068</v>
      </c>
      <c r="P49" s="95">
        <f t="shared" ca="1" si="56"/>
        <v>132145.9401117462</v>
      </c>
      <c r="Q49" s="95">
        <f t="shared" ca="1" si="56"/>
        <v>135557.75921398122</v>
      </c>
      <c r="R49" s="95">
        <f t="shared" ca="1" si="56"/>
        <v>139037.8146982608</v>
      </c>
      <c r="S49" s="95">
        <f t="shared" ca="1" si="56"/>
        <v>142587.47129222605</v>
      </c>
      <c r="T49" s="95">
        <f t="shared" ca="1" si="56"/>
        <v>146208.12101807055</v>
      </c>
      <c r="U49" s="95">
        <f t="shared" ca="1" si="56"/>
        <v>149901.18373843195</v>
      </c>
      <c r="V49" s="95">
        <f t="shared" ca="1" si="56"/>
        <v>153668.10771320068</v>
      </c>
      <c r="W49" s="95">
        <f t="shared" ca="1" si="56"/>
        <v>157510.3701674646</v>
      </c>
      <c r="X49" s="95">
        <f t="shared" ca="1" si="56"/>
        <v>161429.47787081392</v>
      </c>
      <c r="Y49" s="95">
        <f t="shared" ca="1" si="56"/>
        <v>165426.96772823011</v>
      </c>
      <c r="Z49" s="95">
        <f t="shared" ca="1" si="56"/>
        <v>169504.40738279477</v>
      </c>
      <c r="AA49" s="95">
        <f t="shared" ca="1" si="56"/>
        <v>173663.39583045064</v>
      </c>
      <c r="AB49" s="95">
        <f t="shared" ca="1" si="56"/>
        <v>177905.56404705963</v>
      </c>
      <c r="AC49" s="95">
        <f t="shared" ca="1" si="56"/>
        <v>182232.57562800084</v>
      </c>
      <c r="AD49" s="95">
        <f t="shared" ref="AD49:AR49" ca="1" si="57">AD40-AD44-AD32-AD46+AD41</f>
        <v>186646.12744056084</v>
      </c>
      <c r="AE49" s="95">
        <f t="shared" ca="1" si="57"/>
        <v>191147.95028937206</v>
      </c>
      <c r="AF49" s="95">
        <f t="shared" ca="1" si="57"/>
        <v>195739.80959515955</v>
      </c>
      <c r="AG49" s="95">
        <f t="shared" ca="1" si="57"/>
        <v>200423.50608706282</v>
      </c>
      <c r="AH49" s="95">
        <f t="shared" ca="1" si="57"/>
        <v>205200.87650880392</v>
      </c>
      <c r="AI49" s="95">
        <f t="shared" ca="1" si="57"/>
        <v>210073.79433898005</v>
      </c>
      <c r="AJ49" s="95">
        <f t="shared" ca="1" si="57"/>
        <v>215044.17052575957</v>
      </c>
      <c r="AK49" s="95">
        <f t="shared" ca="1" si="57"/>
        <v>220113.95423627493</v>
      </c>
      <c r="AL49" s="95">
        <f t="shared" ca="1" si="57"/>
        <v>225285.13362100034</v>
      </c>
      <c r="AM49" s="95">
        <f t="shared" ca="1" si="57"/>
        <v>230559.73659342038</v>
      </c>
      <c r="AN49" s="95">
        <f t="shared" ca="1" si="57"/>
        <v>235939.83162528882</v>
      </c>
      <c r="AO49" s="95">
        <f t="shared" ca="1" si="57"/>
        <v>241427.52855779452</v>
      </c>
      <c r="AP49" s="95">
        <f t="shared" ca="1" si="57"/>
        <v>247024.97942895046</v>
      </c>
      <c r="AQ49" s="95">
        <f t="shared" ca="1" si="57"/>
        <v>252734.3793175295</v>
      </c>
      <c r="AR49" s="95">
        <f t="shared" ca="1" si="57"/>
        <v>258557.96720387996</v>
      </c>
      <c r="AS49" s="95">
        <f t="shared" ref="AS49:AV49" ca="1" si="58">AS40-AS44-AS32-AS46+AS41</f>
        <v>264498.02684795763</v>
      </c>
      <c r="AT49" s="95">
        <f t="shared" ca="1" si="58"/>
        <v>270556.88768491673</v>
      </c>
      <c r="AU49" s="95">
        <f t="shared" ca="1" si="58"/>
        <v>276736.9257386151</v>
      </c>
      <c r="AV49" s="95">
        <f t="shared" ca="1" si="58"/>
        <v>-48665.121729771956</v>
      </c>
      <c r="AW49" s="95"/>
    </row>
    <row r="50" spans="1:49" x14ac:dyDescent="0.2">
      <c r="A50" s="90" t="s">
        <v>92</v>
      </c>
      <c r="B50" s="91" t="s">
        <v>38</v>
      </c>
      <c r="C50" s="92">
        <f ca="1">SUM(E50:AI50)</f>
        <v>1088433.2279206361</v>
      </c>
      <c r="D50" s="90"/>
      <c r="E50" s="93">
        <f ca="1">E49*$M$12</f>
        <v>0</v>
      </c>
      <c r="F50" s="93">
        <f ca="1">F49*$M$12</f>
        <v>0</v>
      </c>
      <c r="G50" s="93">
        <f ca="1">G49*$M$12</f>
        <v>0</v>
      </c>
      <c r="H50" s="93">
        <f ca="1">H49*$M$12</f>
        <v>-90635.363112000006</v>
      </c>
      <c r="I50" s="93">
        <f t="shared" ref="I50:AC50" ca="1" si="59">I49*$M$12</f>
        <v>30818.109658559999</v>
      </c>
      <c r="J50" s="93">
        <f t="shared" ca="1" si="59"/>
        <v>31649.7639357312</v>
      </c>
      <c r="K50" s="93">
        <f t="shared" ca="1" si="59"/>
        <v>32498.051298445836</v>
      </c>
      <c r="L50" s="93">
        <f t="shared" ca="1" si="59"/>
        <v>33363.304408414733</v>
      </c>
      <c r="M50" s="93">
        <f t="shared" ca="1" si="59"/>
        <v>34245.862580583052</v>
      </c>
      <c r="N50" s="93">
        <f t="shared" ca="1" si="59"/>
        <v>35146.071916194698</v>
      </c>
      <c r="O50" s="93">
        <f t="shared" ca="1" si="59"/>
        <v>36064.285438518593</v>
      </c>
      <c r="P50" s="93">
        <f t="shared" ca="1" si="59"/>
        <v>37000.863231288939</v>
      </c>
      <c r="Q50" s="93">
        <f t="shared" ca="1" si="59"/>
        <v>37956.172579914746</v>
      </c>
      <c r="R50" s="93">
        <f t="shared" ca="1" si="59"/>
        <v>38930.588115513026</v>
      </c>
      <c r="S50" s="93">
        <f t="shared" ca="1" si="59"/>
        <v>39924.491961823296</v>
      </c>
      <c r="T50" s="93">
        <f t="shared" ca="1" si="59"/>
        <v>40938.27388505976</v>
      </c>
      <c r="U50" s="93">
        <f t="shared" ca="1" si="59"/>
        <v>41972.331446760953</v>
      </c>
      <c r="V50" s="93">
        <f t="shared" ca="1" si="59"/>
        <v>43027.070159696195</v>
      </c>
      <c r="W50" s="93">
        <f t="shared" ca="1" si="59"/>
        <v>44102.903646890089</v>
      </c>
      <c r="X50" s="93">
        <f t="shared" ca="1" si="59"/>
        <v>45200.253803827902</v>
      </c>
      <c r="Y50" s="93">
        <f t="shared" ca="1" si="59"/>
        <v>46319.550963904439</v>
      </c>
      <c r="Z50" s="93">
        <f t="shared" ca="1" si="59"/>
        <v>47461.234067182544</v>
      </c>
      <c r="AA50" s="93">
        <f t="shared" ca="1" si="59"/>
        <v>48625.750832526181</v>
      </c>
      <c r="AB50" s="93">
        <f t="shared" ca="1" si="59"/>
        <v>49813.5579331767</v>
      </c>
      <c r="AC50" s="93">
        <f t="shared" ca="1" si="59"/>
        <v>51025.121175840242</v>
      </c>
      <c r="AD50" s="93">
        <f t="shared" ref="AD50" ca="1" si="60">AD49*$M$12</f>
        <v>52260.915683357038</v>
      </c>
      <c r="AE50" s="93">
        <f t="shared" ref="AE50" ca="1" si="61">AE49*$M$12</f>
        <v>53521.426081024183</v>
      </c>
      <c r="AF50" s="93">
        <f t="shared" ref="AF50" ca="1" si="62">AF49*$M$12</f>
        <v>54807.146686644679</v>
      </c>
      <c r="AG50" s="93">
        <f t="shared" ref="AG50" ca="1" si="63">AG49*$M$12</f>
        <v>56118.581704377597</v>
      </c>
      <c r="AH50" s="93">
        <f t="shared" ref="AH50" ca="1" si="64">AH49*$M$12</f>
        <v>57456.245422465101</v>
      </c>
      <c r="AI50" s="93">
        <f t="shared" ref="AI50" ca="1" si="65">AI49*$M$12</f>
        <v>58820.662414914419</v>
      </c>
      <c r="AJ50" s="93">
        <f t="shared" ref="AJ50" ca="1" si="66">AJ49*$M$12</f>
        <v>60212.367747212687</v>
      </c>
      <c r="AK50" s="93">
        <f t="shared" ref="AK50" ca="1" si="67">AK49*$M$12</f>
        <v>61631.90718615699</v>
      </c>
      <c r="AL50" s="93">
        <f t="shared" ref="AL50" ca="1" si="68">AL49*$M$12</f>
        <v>63079.837413880101</v>
      </c>
      <c r="AM50" s="93">
        <f t="shared" ref="AM50" ca="1" si="69">AM49*$M$12</f>
        <v>64556.726246157712</v>
      </c>
      <c r="AN50" s="93">
        <f t="shared" ref="AN50" ca="1" si="70">AN49*$M$12</f>
        <v>66063.152855080873</v>
      </c>
      <c r="AO50" s="93">
        <f t="shared" ref="AO50" ca="1" si="71">AO49*$M$12</f>
        <v>67599.707996182478</v>
      </c>
      <c r="AP50" s="93">
        <f t="shared" ref="AP50" ca="1" si="72">AP49*$M$12</f>
        <v>69166.994240106142</v>
      </c>
      <c r="AQ50" s="93">
        <f t="shared" ref="AQ50" ca="1" si="73">AQ49*$M$12</f>
        <v>70765.626208908274</v>
      </c>
      <c r="AR50" s="93">
        <f t="shared" ref="AR50" ca="1" si="74">AR49*$M$12</f>
        <v>72396.230817086398</v>
      </c>
      <c r="AS50" s="93">
        <f t="shared" ref="AS50" ca="1" si="75">AS49*$M$12</f>
        <v>74059.44751742814</v>
      </c>
      <c r="AT50" s="93">
        <f t="shared" ref="AT50" ca="1" si="76">AT49*$M$12</f>
        <v>75755.928551776684</v>
      </c>
      <c r="AU50" s="93">
        <f t="shared" ref="AU50" ca="1" si="77">AU49*$M$12</f>
        <v>77486.339206812234</v>
      </c>
      <c r="AV50" s="93">
        <f t="shared" ref="AV50" ca="1" si="78">AV49*$M$12</f>
        <v>-13626.234084336149</v>
      </c>
      <c r="AW50" s="93"/>
    </row>
    <row r="51" spans="1:49" x14ac:dyDescent="0.2">
      <c r="A51" s="90" t="s">
        <v>101</v>
      </c>
      <c r="B51" s="96"/>
      <c r="C51" s="97"/>
      <c r="D51" s="90"/>
      <c r="E51" s="98">
        <f t="shared" ref="E51:G51" ca="1" si="79">E49-E50</f>
        <v>0</v>
      </c>
      <c r="F51" s="98">
        <f t="shared" ca="1" si="79"/>
        <v>0</v>
      </c>
      <c r="G51" s="98">
        <f t="shared" ca="1" si="79"/>
        <v>0</v>
      </c>
      <c r="H51" s="98">
        <f ca="1">H49-H50</f>
        <v>-233062.362288</v>
      </c>
      <c r="I51" s="98">
        <f t="shared" ref="I51:AC51" ca="1" si="80">I49-I50</f>
        <v>79246.567693439982</v>
      </c>
      <c r="J51" s="98">
        <f t="shared" ca="1" si="80"/>
        <v>81385.10726330879</v>
      </c>
      <c r="K51" s="98">
        <f t="shared" ca="1" si="80"/>
        <v>83566.417624574999</v>
      </c>
      <c r="L51" s="98">
        <f t="shared" ca="1" si="80"/>
        <v>85791.354193066451</v>
      </c>
      <c r="M51" s="98">
        <f t="shared" ca="1" si="80"/>
        <v>88060.789492927826</v>
      </c>
      <c r="N51" s="98">
        <f t="shared" ca="1" si="80"/>
        <v>90375.613498786348</v>
      </c>
      <c r="O51" s="98">
        <f t="shared" ca="1" si="80"/>
        <v>92736.73398476209</v>
      </c>
      <c r="P51" s="98">
        <f t="shared" ca="1" si="80"/>
        <v>95145.076880457258</v>
      </c>
      <c r="Q51" s="98">
        <f t="shared" ca="1" si="80"/>
        <v>97601.58663406648</v>
      </c>
      <c r="R51" s="98">
        <f t="shared" ca="1" si="80"/>
        <v>100107.22658274777</v>
      </c>
      <c r="S51" s="98">
        <f t="shared" ca="1" si="80"/>
        <v>102662.97933040276</v>
      </c>
      <c r="T51" s="98">
        <f t="shared" ca="1" si="80"/>
        <v>105269.8471330108</v>
      </c>
      <c r="U51" s="98">
        <f t="shared" ca="1" si="80"/>
        <v>107928.85229167101</v>
      </c>
      <c r="V51" s="98">
        <f t="shared" ca="1" si="80"/>
        <v>110641.03755350449</v>
      </c>
      <c r="W51" s="98">
        <f t="shared" ca="1" si="80"/>
        <v>113407.46652057451</v>
      </c>
      <c r="X51" s="98">
        <f t="shared" ca="1" si="80"/>
        <v>116229.22406698602</v>
      </c>
      <c r="Y51" s="98">
        <f t="shared" ca="1" si="80"/>
        <v>119107.41676432567</v>
      </c>
      <c r="Z51" s="98">
        <f t="shared" ca="1" si="80"/>
        <v>122043.17331561222</v>
      </c>
      <c r="AA51" s="98">
        <f t="shared" ca="1" si="80"/>
        <v>125037.64499792445</v>
      </c>
      <c r="AB51" s="98">
        <f t="shared" ca="1" si="80"/>
        <v>128092.00611388293</v>
      </c>
      <c r="AC51" s="98">
        <f t="shared" ca="1" si="80"/>
        <v>131207.4544521606</v>
      </c>
      <c r="AD51" s="98">
        <f t="shared" ref="AD51" ca="1" si="81">AD49-AD50</f>
        <v>134385.2117572038</v>
      </c>
      <c r="AE51" s="98">
        <f t="shared" ref="AE51" ca="1" si="82">AE49-AE50</f>
        <v>137626.5242083479</v>
      </c>
      <c r="AF51" s="98">
        <f t="shared" ref="AF51" ca="1" si="83">AF49-AF50</f>
        <v>140932.66290851487</v>
      </c>
      <c r="AG51" s="98">
        <f t="shared" ref="AG51" ca="1" si="84">AG49-AG50</f>
        <v>144304.92438268522</v>
      </c>
      <c r="AH51" s="98">
        <f t="shared" ref="AH51" ca="1" si="85">AH49-AH50</f>
        <v>147744.63108633884</v>
      </c>
      <c r="AI51" s="98">
        <f t="shared" ref="AI51" ca="1" si="86">AI49-AI50</f>
        <v>151253.13192406564</v>
      </c>
      <c r="AJ51" s="98">
        <f t="shared" ref="AJ51" ca="1" si="87">AJ49-AJ50</f>
        <v>154831.80277854687</v>
      </c>
      <c r="AK51" s="98">
        <f t="shared" ref="AK51" ca="1" si="88">AK49-AK50</f>
        <v>158482.04705011795</v>
      </c>
      <c r="AL51" s="98">
        <f t="shared" ref="AL51" ca="1" si="89">AL49-AL50</f>
        <v>162205.29620712023</v>
      </c>
      <c r="AM51" s="98">
        <f t="shared" ref="AM51" ca="1" si="90">AM49-AM50</f>
        <v>166003.01034726267</v>
      </c>
      <c r="AN51" s="98">
        <f t="shared" ref="AN51" ca="1" si="91">AN49-AN50</f>
        <v>169876.67877020795</v>
      </c>
      <c r="AO51" s="98">
        <f t="shared" ref="AO51" ca="1" si="92">AO49-AO50</f>
        <v>173827.82056161202</v>
      </c>
      <c r="AP51" s="98">
        <f t="shared" ref="AP51" ca="1" si="93">AP49-AP50</f>
        <v>177857.98518884432</v>
      </c>
      <c r="AQ51" s="98">
        <f t="shared" ref="AQ51" ca="1" si="94">AQ49-AQ50</f>
        <v>181968.75310862123</v>
      </c>
      <c r="AR51" s="98">
        <f t="shared" ref="AR51" ca="1" si="95">AR49-AR50</f>
        <v>186161.73638679355</v>
      </c>
      <c r="AS51" s="98">
        <f t="shared" ref="AS51" ca="1" si="96">AS49-AS50</f>
        <v>190438.57933052949</v>
      </c>
      <c r="AT51" s="98">
        <f t="shared" ref="AT51" ca="1" si="97">AT49-AT50</f>
        <v>194800.95913314004</v>
      </c>
      <c r="AU51" s="98">
        <f t="shared" ref="AU51" ca="1" si="98">AU49-AU50</f>
        <v>199250.58653180287</v>
      </c>
      <c r="AV51" s="98">
        <f t="shared" ref="AV51" ca="1" si="99">AV49-AV50</f>
        <v>-35038.887645435811</v>
      </c>
      <c r="AW51" s="98"/>
    </row>
    <row r="52" spans="1:49" x14ac:dyDescent="0.2">
      <c r="B52" s="2"/>
      <c r="C52" s="6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x14ac:dyDescent="0.2">
      <c r="A53" s="90" t="str">
        <f>A47</f>
        <v>Amortissement Fiscal</v>
      </c>
      <c r="B53" s="96"/>
      <c r="C53" s="97"/>
      <c r="D53" s="90"/>
      <c r="E53" s="99">
        <f t="shared" ref="E53:G53" ca="1" si="100">E47</f>
        <v>0</v>
      </c>
      <c r="F53" s="99">
        <f t="shared" ca="1" si="100"/>
        <v>0</v>
      </c>
      <c r="G53" s="99">
        <f t="shared" ca="1" si="100"/>
        <v>0</v>
      </c>
      <c r="H53" s="99">
        <f ca="1">H47</f>
        <v>38445.014999999999</v>
      </c>
      <c r="I53" s="99">
        <f t="shared" ref="I53:AC53" ca="1" si="101">I47</f>
        <v>38445.014999999999</v>
      </c>
      <c r="J53" s="99">
        <f t="shared" ca="1" si="101"/>
        <v>38445.014999999999</v>
      </c>
      <c r="K53" s="99">
        <f t="shared" ca="1" si="101"/>
        <v>38445.014999999999</v>
      </c>
      <c r="L53" s="99">
        <f t="shared" ca="1" si="101"/>
        <v>38445.014999999999</v>
      </c>
      <c r="M53" s="99">
        <f t="shared" ca="1" si="101"/>
        <v>38445.014999999999</v>
      </c>
      <c r="N53" s="99">
        <f t="shared" ca="1" si="101"/>
        <v>38445.014999999999</v>
      </c>
      <c r="O53" s="99">
        <f t="shared" ca="1" si="101"/>
        <v>38445.014999999999</v>
      </c>
      <c r="P53" s="99">
        <f t="shared" ca="1" si="101"/>
        <v>38445.014999999999</v>
      </c>
      <c r="Q53" s="99">
        <f t="shared" ca="1" si="101"/>
        <v>38445.014999999999</v>
      </c>
      <c r="R53" s="99">
        <f t="shared" ca="1" si="101"/>
        <v>38445.014999999999</v>
      </c>
      <c r="S53" s="99">
        <f t="shared" ca="1" si="101"/>
        <v>38445.014999999999</v>
      </c>
      <c r="T53" s="99">
        <f t="shared" ca="1" si="101"/>
        <v>38445.014999999999</v>
      </c>
      <c r="U53" s="99">
        <f t="shared" ca="1" si="101"/>
        <v>38445.014999999999</v>
      </c>
      <c r="V53" s="99">
        <f t="shared" ca="1" si="101"/>
        <v>38445.014999999999</v>
      </c>
      <c r="W53" s="99">
        <f t="shared" ca="1" si="101"/>
        <v>38445.014999999999</v>
      </c>
      <c r="X53" s="99">
        <f t="shared" ca="1" si="101"/>
        <v>38445.014999999999</v>
      </c>
      <c r="Y53" s="99">
        <f t="shared" ca="1" si="101"/>
        <v>38445.014999999999</v>
      </c>
      <c r="Z53" s="99">
        <f t="shared" ca="1" si="101"/>
        <v>38445.014999999999</v>
      </c>
      <c r="AA53" s="99">
        <f t="shared" ca="1" si="101"/>
        <v>38445.014999999999</v>
      </c>
      <c r="AB53" s="99">
        <f t="shared" ca="1" si="101"/>
        <v>38445.014999999999</v>
      </c>
      <c r="AC53" s="99">
        <f t="shared" ca="1" si="101"/>
        <v>38445.014999999999</v>
      </c>
      <c r="AD53" s="99">
        <f t="shared" ref="AD53:AR53" ca="1" si="102">AD47</f>
        <v>38445.014999999999</v>
      </c>
      <c r="AE53" s="99">
        <f t="shared" ca="1" si="102"/>
        <v>38445.014999999999</v>
      </c>
      <c r="AF53" s="99">
        <f t="shared" ca="1" si="102"/>
        <v>38445.014999999999</v>
      </c>
      <c r="AG53" s="99">
        <f t="shared" ca="1" si="102"/>
        <v>38445.014999999999</v>
      </c>
      <c r="AH53" s="99">
        <f t="shared" ca="1" si="102"/>
        <v>38445.014999999999</v>
      </c>
      <c r="AI53" s="99">
        <f t="shared" ca="1" si="102"/>
        <v>38445.014999999999</v>
      </c>
      <c r="AJ53" s="99">
        <f t="shared" ca="1" si="102"/>
        <v>38445.014999999999</v>
      </c>
      <c r="AK53" s="99">
        <f t="shared" ca="1" si="102"/>
        <v>38445.014999999999</v>
      </c>
      <c r="AL53" s="99">
        <f t="shared" ca="1" si="102"/>
        <v>38445.014999999999</v>
      </c>
      <c r="AM53" s="99">
        <f t="shared" ca="1" si="102"/>
        <v>38445.014999999999</v>
      </c>
      <c r="AN53" s="99">
        <f t="shared" ca="1" si="102"/>
        <v>38445.014999999999</v>
      </c>
      <c r="AO53" s="99">
        <f t="shared" ca="1" si="102"/>
        <v>38445.014999999999</v>
      </c>
      <c r="AP53" s="99">
        <f t="shared" ca="1" si="102"/>
        <v>38445.014999999999</v>
      </c>
      <c r="AQ53" s="99">
        <f t="shared" ca="1" si="102"/>
        <v>38445.014999999999</v>
      </c>
      <c r="AR53" s="99">
        <f t="shared" ca="1" si="102"/>
        <v>38445.014999999999</v>
      </c>
      <c r="AS53" s="99">
        <f t="shared" ref="AS53:AV53" ca="1" si="103">AS47</f>
        <v>38445.014999999999</v>
      </c>
      <c r="AT53" s="99">
        <f t="shared" ca="1" si="103"/>
        <v>38445.014999999999</v>
      </c>
      <c r="AU53" s="99">
        <f t="shared" ca="1" si="103"/>
        <v>38445.014999999999</v>
      </c>
      <c r="AV53" s="99">
        <f t="shared" ca="1" si="103"/>
        <v>0</v>
      </c>
      <c r="AW53" s="99"/>
    </row>
    <row r="54" spans="1:49" x14ac:dyDescent="0.2">
      <c r="A54" s="100" t="s">
        <v>44</v>
      </c>
      <c r="B54" s="105" t="s">
        <v>38</v>
      </c>
      <c r="C54" s="102">
        <f>SUM(E54:AI54)</f>
        <v>-1537800.6</v>
      </c>
      <c r="D54" s="103"/>
      <c r="E54" s="104">
        <f>-E30</f>
        <v>-300000</v>
      </c>
      <c r="F54" s="104">
        <f>-F30</f>
        <v>-612000</v>
      </c>
      <c r="G54" s="104">
        <f>-G30</f>
        <v>-546210</v>
      </c>
      <c r="H54" s="104">
        <f t="shared" ref="H54:AC54" si="104">-H30</f>
        <v>-79590.599999999991</v>
      </c>
      <c r="I54" s="104">
        <f t="shared" si="104"/>
        <v>0</v>
      </c>
      <c r="J54" s="104">
        <f t="shared" si="104"/>
        <v>0</v>
      </c>
      <c r="K54" s="104">
        <f t="shared" si="104"/>
        <v>0</v>
      </c>
      <c r="L54" s="104">
        <f t="shared" si="104"/>
        <v>0</v>
      </c>
      <c r="M54" s="104">
        <f t="shared" si="104"/>
        <v>0</v>
      </c>
      <c r="N54" s="104">
        <f t="shared" si="104"/>
        <v>0</v>
      </c>
      <c r="O54" s="104">
        <f t="shared" si="104"/>
        <v>0</v>
      </c>
      <c r="P54" s="104">
        <f t="shared" si="104"/>
        <v>0</v>
      </c>
      <c r="Q54" s="104">
        <f t="shared" si="104"/>
        <v>0</v>
      </c>
      <c r="R54" s="104">
        <f t="shared" si="104"/>
        <v>0</v>
      </c>
      <c r="S54" s="104">
        <f t="shared" si="104"/>
        <v>0</v>
      </c>
      <c r="T54" s="104">
        <f t="shared" si="104"/>
        <v>0</v>
      </c>
      <c r="U54" s="104">
        <f t="shared" si="104"/>
        <v>0</v>
      </c>
      <c r="V54" s="104">
        <f t="shared" si="104"/>
        <v>0</v>
      </c>
      <c r="W54" s="104">
        <f t="shared" si="104"/>
        <v>0</v>
      </c>
      <c r="X54" s="104">
        <f t="shared" si="104"/>
        <v>0</v>
      </c>
      <c r="Y54" s="104">
        <f t="shared" si="104"/>
        <v>0</v>
      </c>
      <c r="Z54" s="104">
        <f t="shared" si="104"/>
        <v>0</v>
      </c>
      <c r="AA54" s="104">
        <f t="shared" si="104"/>
        <v>0</v>
      </c>
      <c r="AB54" s="104">
        <f t="shared" si="104"/>
        <v>0</v>
      </c>
      <c r="AC54" s="104">
        <f t="shared" si="104"/>
        <v>0</v>
      </c>
      <c r="AD54" s="104">
        <f t="shared" ref="AD54:AR54" si="105">-AD30</f>
        <v>0</v>
      </c>
      <c r="AE54" s="104">
        <f t="shared" si="105"/>
        <v>0</v>
      </c>
      <c r="AF54" s="104">
        <f t="shared" si="105"/>
        <v>0</v>
      </c>
      <c r="AG54" s="104">
        <f t="shared" si="105"/>
        <v>0</v>
      </c>
      <c r="AH54" s="104">
        <f t="shared" si="105"/>
        <v>0</v>
      </c>
      <c r="AI54" s="104">
        <f t="shared" si="105"/>
        <v>0</v>
      </c>
      <c r="AJ54" s="104">
        <f t="shared" si="105"/>
        <v>0</v>
      </c>
      <c r="AK54" s="104">
        <f t="shared" si="105"/>
        <v>0</v>
      </c>
      <c r="AL54" s="104">
        <f t="shared" si="105"/>
        <v>0</v>
      </c>
      <c r="AM54" s="104">
        <f t="shared" si="105"/>
        <v>0</v>
      </c>
      <c r="AN54" s="104">
        <f t="shared" si="105"/>
        <v>0</v>
      </c>
      <c r="AO54" s="104">
        <f t="shared" si="105"/>
        <v>0</v>
      </c>
      <c r="AP54" s="104">
        <f t="shared" si="105"/>
        <v>0</v>
      </c>
      <c r="AQ54" s="104">
        <f t="shared" si="105"/>
        <v>0</v>
      </c>
      <c r="AR54" s="104">
        <f t="shared" si="105"/>
        <v>0</v>
      </c>
      <c r="AS54" s="104">
        <f t="shared" ref="AS54:AV54" si="106">-AS30</f>
        <v>0</v>
      </c>
      <c r="AT54" s="104">
        <f t="shared" si="106"/>
        <v>0</v>
      </c>
      <c r="AU54" s="104">
        <f t="shared" si="106"/>
        <v>0</v>
      </c>
      <c r="AV54" s="104">
        <f t="shared" si="106"/>
        <v>0</v>
      </c>
      <c r="AW54" s="104"/>
    </row>
    <row r="55" spans="1:49" x14ac:dyDescent="0.2">
      <c r="A55" s="90" t="s">
        <v>87</v>
      </c>
      <c r="B55" s="91" t="s">
        <v>38</v>
      </c>
      <c r="C55" s="92">
        <f ca="1">SUM(E55:AI55)</f>
        <v>2337488.1203673501</v>
      </c>
      <c r="D55" s="90"/>
      <c r="E55" s="98">
        <f ca="1">E54+E51+E53</f>
        <v>-300000</v>
      </c>
      <c r="F55" s="98">
        <f ca="1">F54+F51+F53</f>
        <v>-612000</v>
      </c>
      <c r="G55" s="98">
        <f ca="1">G40-G44-G30-G46-G50+G41</f>
        <v>-546210</v>
      </c>
      <c r="H55" s="98">
        <f t="shared" ref="H55:AC55" ca="1" si="107">H40-H44-H30-H46-H50+H41</f>
        <v>-274207.94728799997</v>
      </c>
      <c r="I55" s="98">
        <f t="shared" ca="1" si="107"/>
        <v>117691.58269343998</v>
      </c>
      <c r="J55" s="98">
        <f t="shared" ca="1" si="107"/>
        <v>119830.12226330879</v>
      </c>
      <c r="K55" s="98">
        <f t="shared" ca="1" si="107"/>
        <v>122011.432624575</v>
      </c>
      <c r="L55" s="98">
        <f t="shared" ca="1" si="107"/>
        <v>124236.36919306646</v>
      </c>
      <c r="M55" s="98">
        <f t="shared" ca="1" si="107"/>
        <v>126505.80449292783</v>
      </c>
      <c r="N55" s="98">
        <f t="shared" ca="1" si="107"/>
        <v>128820.62849878636</v>
      </c>
      <c r="O55" s="98">
        <f t="shared" ca="1" si="107"/>
        <v>131181.74898476209</v>
      </c>
      <c r="P55" s="98">
        <f t="shared" ca="1" si="107"/>
        <v>133590.09188045727</v>
      </c>
      <c r="Q55" s="98">
        <f t="shared" ca="1" si="107"/>
        <v>136046.60163406649</v>
      </c>
      <c r="R55" s="98">
        <f t="shared" ca="1" si="107"/>
        <v>138552.24158274778</v>
      </c>
      <c r="S55" s="98">
        <f t="shared" ca="1" si="107"/>
        <v>141107.99433040275</v>
      </c>
      <c r="T55" s="98">
        <f t="shared" ca="1" si="107"/>
        <v>143714.86213301081</v>
      </c>
      <c r="U55" s="98">
        <f t="shared" ca="1" si="107"/>
        <v>146373.86729167102</v>
      </c>
      <c r="V55" s="98">
        <f t="shared" ca="1" si="107"/>
        <v>149086.0525535045</v>
      </c>
      <c r="W55" s="98">
        <f t="shared" ca="1" si="107"/>
        <v>151852.48152057454</v>
      </c>
      <c r="X55" s="98">
        <f t="shared" ca="1" si="107"/>
        <v>154674.23906698602</v>
      </c>
      <c r="Y55" s="98">
        <f t="shared" ca="1" si="107"/>
        <v>157552.43176432568</v>
      </c>
      <c r="Z55" s="98">
        <f t="shared" ca="1" si="107"/>
        <v>160488.18831561223</v>
      </c>
      <c r="AA55" s="98">
        <f t="shared" ca="1" si="107"/>
        <v>163482.65999792446</v>
      </c>
      <c r="AB55" s="98">
        <f t="shared" ca="1" si="107"/>
        <v>166537.02111388295</v>
      </c>
      <c r="AC55" s="98">
        <f t="shared" ca="1" si="107"/>
        <v>169652.46945216061</v>
      </c>
      <c r="AD55" s="98">
        <f t="shared" ref="AD55:AR55" ca="1" si="108">AD40-AD44-AD30-AD46-AD50+AD41</f>
        <v>172830.22675720381</v>
      </c>
      <c r="AE55" s="98">
        <f t="shared" ca="1" si="108"/>
        <v>176071.53920834791</v>
      </c>
      <c r="AF55" s="98">
        <f t="shared" ca="1" si="108"/>
        <v>179377.67790851489</v>
      </c>
      <c r="AG55" s="98">
        <f t="shared" ca="1" si="108"/>
        <v>182749.93938268523</v>
      </c>
      <c r="AH55" s="98">
        <f t="shared" ca="1" si="108"/>
        <v>186189.64608633885</v>
      </c>
      <c r="AI55" s="98">
        <f t="shared" ca="1" si="108"/>
        <v>189698.14692406566</v>
      </c>
      <c r="AJ55" s="98">
        <f t="shared" ca="1" si="108"/>
        <v>193276.81777854689</v>
      </c>
      <c r="AK55" s="98">
        <f t="shared" ca="1" si="108"/>
        <v>196927.06205011797</v>
      </c>
      <c r="AL55" s="98">
        <f t="shared" ca="1" si="108"/>
        <v>200650.31120712025</v>
      </c>
      <c r="AM55" s="98">
        <f t="shared" ca="1" si="108"/>
        <v>204448.02534726268</v>
      </c>
      <c r="AN55" s="98">
        <f t="shared" ca="1" si="108"/>
        <v>208321.69377020796</v>
      </c>
      <c r="AO55" s="98">
        <f t="shared" ca="1" si="108"/>
        <v>212272.83556161204</v>
      </c>
      <c r="AP55" s="98">
        <f t="shared" ca="1" si="108"/>
        <v>216303.00018884434</v>
      </c>
      <c r="AQ55" s="98">
        <f t="shared" ca="1" si="108"/>
        <v>220413.76810862124</v>
      </c>
      <c r="AR55" s="98">
        <f t="shared" ca="1" si="108"/>
        <v>224606.75138679356</v>
      </c>
      <c r="AS55" s="98">
        <f t="shared" ref="AS55:AV55" ca="1" si="109">AS40-AS44-AS30-AS46-AS50+AS41</f>
        <v>228883.59433052951</v>
      </c>
      <c r="AT55" s="98">
        <f t="shared" ca="1" si="109"/>
        <v>233245.97413314006</v>
      </c>
      <c r="AU55" s="98">
        <f t="shared" ca="1" si="109"/>
        <v>237695.60153180288</v>
      </c>
      <c r="AV55" s="98">
        <f t="shared" ca="1" si="109"/>
        <v>-35038.887645435752</v>
      </c>
      <c r="AW55" s="98"/>
    </row>
    <row r="56" spans="1:49" x14ac:dyDescent="0.2">
      <c r="A56" s="90" t="s">
        <v>88</v>
      </c>
      <c r="B56" s="96" t="str">
        <f>"k€ 20"&amp;RIGHT($M$3,2)</f>
        <v>k€ 2022</v>
      </c>
      <c r="C56" s="92">
        <f ca="1">SUM(E56:AI56)</f>
        <v>1193820.8444606203</v>
      </c>
      <c r="D56" s="90"/>
      <c r="E56" s="99">
        <f ca="1">E55/E27</f>
        <v>-300000</v>
      </c>
      <c r="F56" s="99">
        <f ca="1">F55/F27</f>
        <v>-600000</v>
      </c>
      <c r="G56" s="99">
        <f ca="1">G55/G27</f>
        <v>-525000</v>
      </c>
      <c r="H56" s="99">
        <f t="shared" ref="H56:AC56" ca="1" si="110">H55/H27</f>
        <v>-258392.27303978105</v>
      </c>
      <c r="I56" s="99">
        <f t="shared" ca="1" si="110"/>
        <v>108728.83035315579</v>
      </c>
      <c r="J56" s="99">
        <f t="shared" ca="1" si="110"/>
        <v>108533.8336795645</v>
      </c>
      <c r="K56" s="99">
        <f t="shared" ca="1" si="110"/>
        <v>108342.6604701613</v>
      </c>
      <c r="L56" s="99">
        <f t="shared" ca="1" si="110"/>
        <v>108155.2357550601</v>
      </c>
      <c r="M56" s="99">
        <f t="shared" ca="1" si="110"/>
        <v>107971.48603437266</v>
      </c>
      <c r="N56" s="99">
        <f t="shared" ca="1" si="110"/>
        <v>107791.33924938494</v>
      </c>
      <c r="O56" s="99">
        <f t="shared" ca="1" si="110"/>
        <v>107614.72475429896</v>
      </c>
      <c r="P56" s="99">
        <f t="shared" ca="1" si="110"/>
        <v>107441.57328852837</v>
      </c>
      <c r="Q56" s="99">
        <f t="shared" ca="1" si="110"/>
        <v>107271.81694953765</v>
      </c>
      <c r="R56" s="99">
        <f t="shared" ca="1" si="110"/>
        <v>107105.38916621335</v>
      </c>
      <c r="S56" s="99">
        <f t="shared" ca="1" si="110"/>
        <v>106942.2246727582</v>
      </c>
      <c r="T56" s="99">
        <f t="shared" ca="1" si="110"/>
        <v>106782.25948309631</v>
      </c>
      <c r="U56" s="99">
        <f t="shared" ca="1" si="110"/>
        <v>106625.43086578067</v>
      </c>
      <c r="V56" s="99">
        <f t="shared" ca="1" si="110"/>
        <v>106471.67731939284</v>
      </c>
      <c r="W56" s="99">
        <f t="shared" ca="1" si="110"/>
        <v>106320.93854842434</v>
      </c>
      <c r="X56" s="99">
        <f t="shared" ca="1" si="110"/>
        <v>106173.15543963169</v>
      </c>
      <c r="Y56" s="99">
        <f t="shared" ca="1" si="110"/>
        <v>106028.27003885455</v>
      </c>
      <c r="Z56" s="99">
        <f t="shared" ca="1" si="110"/>
        <v>105886.22552828881</v>
      </c>
      <c r="AA56" s="99">
        <f t="shared" ca="1" si="110"/>
        <v>105746.9662042047</v>
      </c>
      <c r="AB56" s="99">
        <f t="shared" ca="1" si="110"/>
        <v>105610.43745510267</v>
      </c>
      <c r="AC56" s="99">
        <f t="shared" ca="1" si="110"/>
        <v>105476.58574029672</v>
      </c>
      <c r="AD56" s="99">
        <f t="shared" ref="AD56" ca="1" si="111">AD55/AD27</f>
        <v>105345.35856891835</v>
      </c>
      <c r="AE56" s="99">
        <f t="shared" ref="AE56" ca="1" si="112">AE55/AE27</f>
        <v>105216.70447933172</v>
      </c>
      <c r="AF56" s="99">
        <f t="shared" ref="AF56" ca="1" si="113">AF55/AF27</f>
        <v>105090.57301895269</v>
      </c>
      <c r="AG56" s="99">
        <f t="shared" ref="AG56" ca="1" si="114">AG55/AG27</f>
        <v>104966.91472446344</v>
      </c>
      <c r="AH56" s="99">
        <f t="shared" ref="AH56" ca="1" si="115">AH55/AH27</f>
        <v>104845.6811024151</v>
      </c>
      <c r="AI56" s="99">
        <f t="shared" ref="AI56" ca="1" si="116">AI55/AI27</f>
        <v>104726.82461021088</v>
      </c>
      <c r="AJ56" s="99">
        <f t="shared" ref="AJ56" ca="1" si="117">AJ55/AJ27</f>
        <v>104610.29863746163</v>
      </c>
      <c r="AK56" s="99">
        <f t="shared" ref="AK56" ca="1" si="118">AK55/AK27</f>
        <v>104496.05748770754</v>
      </c>
      <c r="AL56" s="99">
        <f t="shared" ref="AL56" ca="1" si="119">AL55/AL27</f>
        <v>104384.05636049753</v>
      </c>
      <c r="AM56" s="99">
        <f t="shared" ref="AM56" ca="1" si="120">AM55/AM27</f>
        <v>104274.25133382114</v>
      </c>
      <c r="AN56" s="99">
        <f t="shared" ref="AN56" ca="1" si="121">AN55/AN27</f>
        <v>104166.59934688348</v>
      </c>
      <c r="AO56" s="99">
        <f t="shared" ref="AO56" ca="1" si="122">AO55/AO27</f>
        <v>104061.05818321907</v>
      </c>
      <c r="AP56" s="99">
        <f t="shared" ref="AP56" ca="1" si="123">AP55/AP27</f>
        <v>103957.58645413636</v>
      </c>
      <c r="AQ56" s="99">
        <f t="shared" ref="AQ56" ca="1" si="124">AQ55/AQ27</f>
        <v>103856.14358248662</v>
      </c>
      <c r="AR56" s="99">
        <f t="shared" ref="AR56" ca="1" si="125">AR55/AR27</f>
        <v>103756.68978675158</v>
      </c>
      <c r="AS56" s="99">
        <f t="shared" ref="AS56" ca="1" si="126">AS55/AS27</f>
        <v>103659.18606544273</v>
      </c>
      <c r="AT56" s="99">
        <f t="shared" ref="AT56" ca="1" si="127">AT55/AT27</f>
        <v>103563.59418180659</v>
      </c>
      <c r="AU56" s="99">
        <f t="shared" ref="AU56" ca="1" si="128">AU55/AU27</f>
        <v>103469.87664883</v>
      </c>
      <c r="AV56" s="99">
        <f t="shared" ref="AV56" ca="1" si="129">AV55/AV27</f>
        <v>-14953.502398559238</v>
      </c>
      <c r="AW56" s="99"/>
    </row>
    <row r="58" spans="1:49" x14ac:dyDescent="0.2">
      <c r="A58" t="s">
        <v>94</v>
      </c>
      <c r="B58" s="2" t="str">
        <f>"k€ 20"&amp;RIGHT($M$3,2)</f>
        <v>k€ 2022</v>
      </c>
      <c r="C58" s="10">
        <f ca="1">AC58</f>
        <v>563628.78795632801</v>
      </c>
      <c r="E58" s="19">
        <f ca="1">D58+E56</f>
        <v>-300000</v>
      </c>
      <c r="F58" s="19">
        <f ca="1">E58+F56</f>
        <v>-900000</v>
      </c>
      <c r="G58" s="19">
        <f ca="1">F58+G56</f>
        <v>-1425000</v>
      </c>
      <c r="H58" s="19">
        <f t="shared" ref="H58:AC58" ca="1" si="130">G58+H56</f>
        <v>-1683392.273039781</v>
      </c>
      <c r="I58" s="19">
        <f t="shared" ca="1" si="130"/>
        <v>-1574663.4426866253</v>
      </c>
      <c r="J58" s="19">
        <f t="shared" ca="1" si="130"/>
        <v>-1466129.6090070608</v>
      </c>
      <c r="K58" s="19">
        <f t="shared" ca="1" si="130"/>
        <v>-1357786.9485368994</v>
      </c>
      <c r="L58" s="19">
        <f t="shared" ca="1" si="130"/>
        <v>-1249631.7127818393</v>
      </c>
      <c r="M58" s="19">
        <f t="shared" ca="1" si="130"/>
        <v>-1141660.2267474667</v>
      </c>
      <c r="N58" s="19">
        <f t="shared" ca="1" si="130"/>
        <v>-1033868.8874980818</v>
      </c>
      <c r="O58" s="19">
        <f t="shared" ca="1" si="130"/>
        <v>-926254.16274378286</v>
      </c>
      <c r="P58" s="19">
        <f t="shared" ca="1" si="130"/>
        <v>-818812.58945525449</v>
      </c>
      <c r="Q58" s="19">
        <f t="shared" ca="1" si="130"/>
        <v>-711540.77250571689</v>
      </c>
      <c r="R58" s="19">
        <f t="shared" ca="1" si="130"/>
        <v>-604435.38333950355</v>
      </c>
      <c r="S58" s="19">
        <f t="shared" ca="1" si="130"/>
        <v>-497493.15866674535</v>
      </c>
      <c r="T58" s="19">
        <f t="shared" ca="1" si="130"/>
        <v>-390710.89918364905</v>
      </c>
      <c r="U58" s="19">
        <f t="shared" ca="1" si="130"/>
        <v>-284085.46831786836</v>
      </c>
      <c r="V58" s="19">
        <f t="shared" ca="1" si="130"/>
        <v>-177613.79099847551</v>
      </c>
      <c r="W58" s="19">
        <f t="shared" ca="1" si="130"/>
        <v>-71292.85245005117</v>
      </c>
      <c r="X58" s="19">
        <f t="shared" ca="1" si="130"/>
        <v>34880.302989580523</v>
      </c>
      <c r="Y58" s="19">
        <f t="shared" ca="1" si="130"/>
        <v>140908.57302843506</v>
      </c>
      <c r="Z58" s="19">
        <f t="shared" ca="1" si="130"/>
        <v>246794.79855672386</v>
      </c>
      <c r="AA58" s="19">
        <f t="shared" ca="1" si="130"/>
        <v>352541.76476092858</v>
      </c>
      <c r="AB58" s="19">
        <f t="shared" ca="1" si="130"/>
        <v>458152.20221603126</v>
      </c>
      <c r="AC58" s="19">
        <f t="shared" ca="1" si="130"/>
        <v>563628.78795632801</v>
      </c>
      <c r="AD58" s="19">
        <f t="shared" ref="AD58:AR58" ca="1" si="131">AC58+AD56</f>
        <v>668974.14652524632</v>
      </c>
      <c r="AE58" s="19">
        <f t="shared" ca="1" si="131"/>
        <v>774190.85100457806</v>
      </c>
      <c r="AF58" s="19">
        <f t="shared" ca="1" si="131"/>
        <v>879281.4240235308</v>
      </c>
      <c r="AG58" s="19">
        <f t="shared" ca="1" si="131"/>
        <v>984248.33874799428</v>
      </c>
      <c r="AH58" s="19">
        <f t="shared" ca="1" si="131"/>
        <v>1089094.0198504094</v>
      </c>
      <c r="AI58" s="19">
        <f t="shared" ca="1" si="131"/>
        <v>1193820.8444606203</v>
      </c>
      <c r="AJ58" s="19">
        <f t="shared" ca="1" si="131"/>
        <v>1298431.1430980819</v>
      </c>
      <c r="AK58" s="19">
        <f t="shared" ca="1" si="131"/>
        <v>1402927.2005857895</v>
      </c>
      <c r="AL58" s="19">
        <f t="shared" ca="1" si="131"/>
        <v>1507311.2569462871</v>
      </c>
      <c r="AM58" s="19">
        <f t="shared" ca="1" si="131"/>
        <v>1611585.5082801082</v>
      </c>
      <c r="AN58" s="19">
        <f t="shared" ca="1" si="131"/>
        <v>1715752.1076269918</v>
      </c>
      <c r="AO58" s="19">
        <f t="shared" ca="1" si="131"/>
        <v>1819813.1658102109</v>
      </c>
      <c r="AP58" s="19">
        <f t="shared" ca="1" si="131"/>
        <v>1923770.7522643472</v>
      </c>
      <c r="AQ58" s="19">
        <f t="shared" ca="1" si="131"/>
        <v>2027626.8958468337</v>
      </c>
      <c r="AR58" s="19">
        <f t="shared" ca="1" si="131"/>
        <v>2131383.5856335852</v>
      </c>
      <c r="AS58" s="19">
        <f t="shared" ref="AS58:AV58" ca="1" si="132">AR58+AS56</f>
        <v>2235042.7716990281</v>
      </c>
      <c r="AT58" s="19">
        <f t="shared" ca="1" si="132"/>
        <v>2338606.3658808349</v>
      </c>
      <c r="AU58" s="19">
        <f t="shared" ca="1" si="132"/>
        <v>2442076.2425296647</v>
      </c>
      <c r="AV58" s="19">
        <f t="shared" ca="1" si="132"/>
        <v>2427122.7401311053</v>
      </c>
      <c r="AW58" s="19"/>
    </row>
    <row r="59" spans="1:49" x14ac:dyDescent="0.2">
      <c r="A59" t="s">
        <v>93</v>
      </c>
      <c r="B59" s="10">
        <f ca="1">MIN(E58:AD58)</f>
        <v>-1683392.273039781</v>
      </c>
      <c r="C59" s="1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1:49" x14ac:dyDescent="0.2">
      <c r="A60" t="s">
        <v>43</v>
      </c>
      <c r="E60" s="20">
        <f>(1+$B$7)^(E26-$M$3)</f>
        <v>1</v>
      </c>
      <c r="F60" s="20">
        <f>(1+$B$7)^(F26-$M$3)</f>
        <v>1.05</v>
      </c>
      <c r="G60" s="20">
        <f t="shared" ref="G60:AR60" si="133">(1+$B$7)^(G26-$M$3)</f>
        <v>1.1025</v>
      </c>
      <c r="H60" s="20">
        <f t="shared" si="133"/>
        <v>1.1576250000000001</v>
      </c>
      <c r="I60" s="20">
        <f t="shared" si="133"/>
        <v>1.21550625</v>
      </c>
      <c r="J60" s="20">
        <f t="shared" si="133"/>
        <v>1.2762815625000001</v>
      </c>
      <c r="K60" s="20">
        <f t="shared" si="133"/>
        <v>1.340095640625</v>
      </c>
      <c r="L60" s="20">
        <f t="shared" si="133"/>
        <v>1.4071004226562502</v>
      </c>
      <c r="M60" s="20">
        <f t="shared" si="133"/>
        <v>1.4774554437890626</v>
      </c>
      <c r="N60" s="20">
        <f t="shared" si="133"/>
        <v>1.5513282159785158</v>
      </c>
      <c r="O60" s="20">
        <f t="shared" si="133"/>
        <v>1.6288946267774416</v>
      </c>
      <c r="P60" s="20">
        <f t="shared" si="133"/>
        <v>1.7103393581163138</v>
      </c>
      <c r="Q60" s="20">
        <f t="shared" si="133"/>
        <v>1.7958563260221292</v>
      </c>
      <c r="R60" s="20">
        <f t="shared" si="133"/>
        <v>1.885649142323236</v>
      </c>
      <c r="S60" s="20">
        <f t="shared" si="133"/>
        <v>1.9799315994393973</v>
      </c>
      <c r="T60" s="20">
        <f t="shared" si="133"/>
        <v>2.0789281794113679</v>
      </c>
      <c r="U60" s="20">
        <f t="shared" si="133"/>
        <v>2.182874588381936</v>
      </c>
      <c r="V60" s="20">
        <f t="shared" si="133"/>
        <v>2.2920183178010332</v>
      </c>
      <c r="W60" s="20">
        <f t="shared" si="133"/>
        <v>2.4066192336910848</v>
      </c>
      <c r="X60" s="20">
        <f t="shared" si="133"/>
        <v>2.526950195375639</v>
      </c>
      <c r="Y60" s="20">
        <f t="shared" si="133"/>
        <v>2.6532977051444209</v>
      </c>
      <c r="Z60" s="20">
        <f t="shared" si="133"/>
        <v>2.7859625904016418</v>
      </c>
      <c r="AA60" s="20">
        <f t="shared" si="133"/>
        <v>2.9252607199217238</v>
      </c>
      <c r="AB60" s="20">
        <f t="shared" si="133"/>
        <v>3.0715237559178106</v>
      </c>
      <c r="AC60" s="20">
        <f t="shared" si="133"/>
        <v>3.2250999437137007</v>
      </c>
      <c r="AD60" s="20">
        <f t="shared" si="133"/>
        <v>3.3863549408993858</v>
      </c>
      <c r="AE60" s="20">
        <f t="shared" si="133"/>
        <v>3.5556726879443552</v>
      </c>
      <c r="AF60" s="20">
        <f t="shared" si="133"/>
        <v>3.7334563223415733</v>
      </c>
      <c r="AG60" s="20">
        <f t="shared" si="133"/>
        <v>3.9201291384586514</v>
      </c>
      <c r="AH60" s="20">
        <f t="shared" si="133"/>
        <v>4.1161355953815848</v>
      </c>
      <c r="AI60" s="20">
        <f t="shared" si="133"/>
        <v>4.3219423751506625</v>
      </c>
      <c r="AJ60" s="20">
        <f t="shared" si="133"/>
        <v>4.5380394939081974</v>
      </c>
      <c r="AK60" s="20">
        <f t="shared" si="133"/>
        <v>4.7649414686036069</v>
      </c>
      <c r="AL60" s="20">
        <f t="shared" si="133"/>
        <v>5.0031885420337874</v>
      </c>
      <c r="AM60" s="20">
        <f t="shared" si="133"/>
        <v>5.2533479691354765</v>
      </c>
      <c r="AN60" s="20">
        <f t="shared" si="133"/>
        <v>5.5160153675922512</v>
      </c>
      <c r="AO60" s="20">
        <f t="shared" si="133"/>
        <v>5.791816135971863</v>
      </c>
      <c r="AP60" s="20">
        <f t="shared" si="133"/>
        <v>6.0814069427704567</v>
      </c>
      <c r="AQ60" s="20">
        <f t="shared" si="133"/>
        <v>6.3854772899089784</v>
      </c>
      <c r="AR60" s="20">
        <f t="shared" si="133"/>
        <v>6.7047511544044287</v>
      </c>
      <c r="AS60" s="20">
        <f t="shared" ref="AS60:AV60" si="134">(1+$B$7)^(AS26-$M$3)</f>
        <v>7.0399887121246492</v>
      </c>
      <c r="AT60" s="20">
        <f t="shared" si="134"/>
        <v>7.3919881477308822</v>
      </c>
      <c r="AU60" s="20">
        <f t="shared" si="134"/>
        <v>7.7615875551174263</v>
      </c>
      <c r="AV60" s="20">
        <f t="shared" si="134"/>
        <v>8.1496669328732985</v>
      </c>
      <c r="AW60" s="20"/>
    </row>
    <row r="61" spans="1:49" x14ac:dyDescent="0.2">
      <c r="A61" s="14" t="str">
        <f>+"VAN à "&amp;B7*100&amp;" %  "</f>
        <v xml:space="preserve">VAN à 5 %  </v>
      </c>
      <c r="B61" s="86" t="str">
        <f>"k€ 20"&amp;RIGHT($M$3,2)</f>
        <v>k€ 2022</v>
      </c>
      <c r="C61" s="15">
        <f ca="1">SUM(E61:AW61)</f>
        <v>-5629.3019197453277</v>
      </c>
      <c r="E61" s="19">
        <f t="shared" ref="E61:AC61" ca="1" si="135">E56/E60</f>
        <v>-300000</v>
      </c>
      <c r="F61" s="19">
        <f t="shared" ca="1" si="135"/>
        <v>-571428.57142857136</v>
      </c>
      <c r="G61" s="19">
        <f t="shared" ca="1" si="135"/>
        <v>-476190.47619047615</v>
      </c>
      <c r="H61" s="19">
        <f t="shared" ca="1" si="135"/>
        <v>-223208.96062177391</v>
      </c>
      <c r="I61" s="19">
        <f t="shared" ca="1" si="135"/>
        <v>89451.47781276796</v>
      </c>
      <c r="J61" s="19">
        <f t="shared" ca="1" si="135"/>
        <v>85039.098635074493</v>
      </c>
      <c r="K61" s="19">
        <f t="shared" ca="1" si="135"/>
        <v>80846.961355408886</v>
      </c>
      <c r="L61" s="19">
        <f t="shared" ca="1" si="135"/>
        <v>76863.906806942978</v>
      </c>
      <c r="M61" s="19">
        <f t="shared" ca="1" si="135"/>
        <v>73079.351724794105</v>
      </c>
      <c r="N61" s="19">
        <f t="shared" ca="1" si="135"/>
        <v>69483.258371210934</v>
      </c>
      <c r="O61" s="19">
        <f t="shared" ca="1" si="135"/>
        <v>66066.105802804974</v>
      </c>
      <c r="P61" s="19">
        <f t="shared" ca="1" si="135"/>
        <v>62818.862688665125</v>
      </c>
      <c r="Q61" s="19">
        <f t="shared" ca="1" si="135"/>
        <v>59732.961593396314</v>
      </c>
      <c r="R61" s="19">
        <f t="shared" ca="1" si="135"/>
        <v>56800.274644016179</v>
      </c>
      <c r="S61" s="19">
        <f t="shared" ca="1" si="135"/>
        <v>54013.090504256856</v>
      </c>
      <c r="T61" s="19">
        <f t="shared" ca="1" si="135"/>
        <v>51364.092584155966</v>
      </c>
      <c r="U61" s="19">
        <f t="shared" ca="1" si="135"/>
        <v>48846.338416911603</v>
      </c>
      <c r="V61" s="19">
        <f t="shared" ca="1" si="135"/>
        <v>46453.240138823137</v>
      </c>
      <c r="W61" s="19">
        <f t="shared" ca="1" si="135"/>
        <v>44178.546011766717</v>
      </c>
      <c r="X61" s="19">
        <f t="shared" ca="1" si="135"/>
        <v>42016.322931069371</v>
      </c>
      <c r="Y61" s="19">
        <f t="shared" ca="1" si="135"/>
        <v>39960.939864862754</v>
      </c>
      <c r="Z61" s="19">
        <f t="shared" ca="1" si="135"/>
        <v>38007.052174029224</v>
      </c>
      <c r="AA61" s="19">
        <f t="shared" ca="1" si="135"/>
        <v>36149.586764708736</v>
      </c>
      <c r="AB61" s="19">
        <f t="shared" ca="1" si="135"/>
        <v>34383.728028027224</v>
      </c>
      <c r="AC61" s="19">
        <f t="shared" ca="1" si="135"/>
        <v>32704.904524242589</v>
      </c>
      <c r="AD61" s="19">
        <f t="shared" ref="AD61:AR61" ca="1" si="136">AD56/AD60</f>
        <v>31108.776370896183</v>
      </c>
      <c r="AE61" s="19">
        <f t="shared" ca="1" si="136"/>
        <v>29591.223296810473</v>
      </c>
      <c r="AF61" s="19">
        <f t="shared" ca="1" si="136"/>
        <v>28148.333325898213</v>
      </c>
      <c r="AG61" s="19">
        <f t="shared" ca="1" si="136"/>
        <v>26776.392056751272</v>
      </c>
      <c r="AH61" s="19">
        <f t="shared" ca="1" si="136"/>
        <v>25471.872505865642</v>
      </c>
      <c r="AI61" s="19">
        <f t="shared" ca="1" si="136"/>
        <v>24231.425484140131</v>
      </c>
      <c r="AJ61" s="19">
        <f t="shared" ca="1" si="136"/>
        <v>23051.870477965007</v>
      </c>
      <c r="AK61" s="19">
        <f t="shared" ca="1" si="136"/>
        <v>21930.187007801946</v>
      </c>
      <c r="AL61" s="19">
        <f t="shared" ca="1" si="136"/>
        <v>20863.506438649139</v>
      </c>
      <c r="AM61" s="19">
        <f t="shared" ca="1" si="136"/>
        <v>19849.104218196528</v>
      </c>
      <c r="AN61" s="19">
        <f t="shared" ca="1" si="136"/>
        <v>18884.392519804082</v>
      </c>
      <c r="AO61" s="19">
        <f t="shared" ca="1" si="136"/>
        <v>17966.913268692308</v>
      </c>
      <c r="AP61" s="19">
        <f t="shared" ca="1" si="136"/>
        <v>17094.331530916636</v>
      </c>
      <c r="AQ61" s="19">
        <f t="shared" ca="1" si="136"/>
        <v>16264.429245815552</v>
      </c>
      <c r="AR61" s="19">
        <f t="shared" ca="1" si="136"/>
        <v>15475.099283676263</v>
      </c>
      <c r="AS61" s="19">
        <f t="shared" ref="AS61:AV61" ca="1" si="137">AS56/AS60</f>
        <v>14724.339811357264</v>
      </c>
      <c r="AT61" s="19">
        <f t="shared" ca="1" si="137"/>
        <v>14010.248949546476</v>
      </c>
      <c r="AU61" s="19">
        <f t="shared" ca="1" si="137"/>
        <v>13331.01970622099</v>
      </c>
      <c r="AV61" s="19">
        <f t="shared" ca="1" si="137"/>
        <v>-1834.8605558641077</v>
      </c>
      <c r="AW61" s="19"/>
    </row>
    <row r="62" spans="1:49" x14ac:dyDescent="0.2">
      <c r="A62" s="14" t="s">
        <v>110</v>
      </c>
      <c r="B62" s="87">
        <f ca="1">IRR(E56:AW56)</f>
        <v>4.9758459660344867E-2</v>
      </c>
    </row>
    <row r="66" spans="1:48" ht="20" x14ac:dyDescent="0.2">
      <c r="A66" s="85" t="s">
        <v>86</v>
      </c>
      <c r="B66" s="85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8" spans="1:48" x14ac:dyDescent="0.2">
      <c r="A68" s="54" t="s">
        <v>46</v>
      </c>
      <c r="E68" s="3">
        <f>M3</f>
        <v>2022</v>
      </c>
      <c r="F68" s="3">
        <f>E68+1</f>
        <v>2023</v>
      </c>
      <c r="G68" s="55">
        <f t="shared" ref="G68:AC68" si="138">F68+1</f>
        <v>2024</v>
      </c>
      <c r="H68" s="3">
        <f t="shared" si="138"/>
        <v>2025</v>
      </c>
      <c r="I68" s="3">
        <f t="shared" si="138"/>
        <v>2026</v>
      </c>
      <c r="J68" s="3">
        <f t="shared" si="138"/>
        <v>2027</v>
      </c>
      <c r="K68" s="3">
        <f t="shared" si="138"/>
        <v>2028</v>
      </c>
      <c r="L68" s="3">
        <f t="shared" si="138"/>
        <v>2029</v>
      </c>
      <c r="M68" s="3">
        <f t="shared" si="138"/>
        <v>2030</v>
      </c>
      <c r="N68" s="3">
        <f t="shared" si="138"/>
        <v>2031</v>
      </c>
      <c r="O68" s="3">
        <f t="shared" si="138"/>
        <v>2032</v>
      </c>
      <c r="P68" s="3">
        <f t="shared" si="138"/>
        <v>2033</v>
      </c>
      <c r="Q68" s="3">
        <f t="shared" si="138"/>
        <v>2034</v>
      </c>
      <c r="R68" s="3">
        <f t="shared" si="138"/>
        <v>2035</v>
      </c>
      <c r="S68" s="3">
        <f t="shared" si="138"/>
        <v>2036</v>
      </c>
      <c r="T68" s="3">
        <f t="shared" si="138"/>
        <v>2037</v>
      </c>
      <c r="U68" s="3">
        <f t="shared" si="138"/>
        <v>2038</v>
      </c>
      <c r="V68" s="3">
        <f t="shared" si="138"/>
        <v>2039</v>
      </c>
      <c r="W68" s="3">
        <f t="shared" si="138"/>
        <v>2040</v>
      </c>
      <c r="X68" s="3">
        <f t="shared" si="138"/>
        <v>2041</v>
      </c>
      <c r="Y68" s="3">
        <f t="shared" si="138"/>
        <v>2042</v>
      </c>
      <c r="Z68" s="3">
        <f t="shared" si="138"/>
        <v>2043</v>
      </c>
      <c r="AA68" s="3">
        <f t="shared" si="138"/>
        <v>2044</v>
      </c>
      <c r="AB68" s="3">
        <f t="shared" si="138"/>
        <v>2045</v>
      </c>
      <c r="AC68" s="3">
        <f t="shared" si="138"/>
        <v>2046</v>
      </c>
      <c r="AD68" s="3">
        <f t="shared" ref="AD68" si="139">AC68+1</f>
        <v>2047</v>
      </c>
      <c r="AE68" s="3">
        <f t="shared" ref="AE68" si="140">AD68+1</f>
        <v>2048</v>
      </c>
      <c r="AF68" s="3">
        <f t="shared" ref="AF68" si="141">AE68+1</f>
        <v>2049</v>
      </c>
      <c r="AG68" s="3">
        <f t="shared" ref="AG68" si="142">AF68+1</f>
        <v>2050</v>
      </c>
      <c r="AH68" s="3">
        <f t="shared" ref="AH68" si="143">AG68+1</f>
        <v>2051</v>
      </c>
      <c r="AI68" s="3">
        <f t="shared" ref="AI68" si="144">AH68+1</f>
        <v>2052</v>
      </c>
      <c r="AJ68" s="3">
        <f t="shared" ref="AJ68" si="145">AI68+1</f>
        <v>2053</v>
      </c>
      <c r="AK68" s="3">
        <f t="shared" ref="AK68" si="146">AJ68+1</f>
        <v>2054</v>
      </c>
      <c r="AL68" s="3">
        <f t="shared" ref="AL68" si="147">AK68+1</f>
        <v>2055</v>
      </c>
      <c r="AM68" s="3">
        <f t="shared" ref="AM68" si="148">AL68+1</f>
        <v>2056</v>
      </c>
      <c r="AN68" s="3">
        <f t="shared" ref="AN68" si="149">AM68+1</f>
        <v>2057</v>
      </c>
      <c r="AO68" s="3">
        <f t="shared" ref="AO68" si="150">AN68+1</f>
        <v>2058</v>
      </c>
      <c r="AP68" s="3">
        <f t="shared" ref="AP68" si="151">AO68+1</f>
        <v>2059</v>
      </c>
      <c r="AQ68" s="3">
        <f t="shared" ref="AQ68" si="152">AP68+1</f>
        <v>2060</v>
      </c>
      <c r="AR68" s="3">
        <f t="shared" ref="AR68" si="153">AQ68+1</f>
        <v>2061</v>
      </c>
      <c r="AS68" s="3">
        <f t="shared" ref="AS68" si="154">AR68+1</f>
        <v>2062</v>
      </c>
      <c r="AT68" s="3">
        <f t="shared" ref="AT68" si="155">AS68+1</f>
        <v>2063</v>
      </c>
      <c r="AU68" s="3">
        <f t="shared" ref="AU68" si="156">AT68+1</f>
        <v>2064</v>
      </c>
      <c r="AV68" s="3">
        <f t="shared" ref="AV68" si="157">AU68+1</f>
        <v>2065</v>
      </c>
    </row>
    <row r="69" spans="1:48" s="116" customFormat="1" x14ac:dyDescent="0.2">
      <c r="A69" s="126" t="str">
        <f>+"Investissement financé par Dette  à "&amp;M17*100&amp;"  %"</f>
        <v>Investissement financé par Dette  à 30  %</v>
      </c>
      <c r="B69" s="133"/>
      <c r="C69" s="116">
        <f>SUM(E69:AI69)</f>
        <v>461340.18</v>
      </c>
      <c r="E69" s="134">
        <f>$M$17*E$30</f>
        <v>90000</v>
      </c>
      <c r="F69" s="135">
        <f>$M$17*F$30</f>
        <v>183600</v>
      </c>
      <c r="G69" s="136">
        <f>$M$17*G$30</f>
        <v>163863</v>
      </c>
      <c r="H69" s="135">
        <f>$M$17*H$30</f>
        <v>23877.179999999997</v>
      </c>
      <c r="I69" s="135">
        <f t="shared" ref="I69:AV69" si="158">$M$17*I$30</f>
        <v>0</v>
      </c>
      <c r="J69" s="135">
        <f t="shared" si="158"/>
        <v>0</v>
      </c>
      <c r="K69" s="135">
        <f t="shared" si="158"/>
        <v>0</v>
      </c>
      <c r="L69" s="135">
        <f t="shared" si="158"/>
        <v>0</v>
      </c>
      <c r="M69" s="135">
        <f t="shared" si="158"/>
        <v>0</v>
      </c>
      <c r="N69" s="135">
        <f t="shared" si="158"/>
        <v>0</v>
      </c>
      <c r="O69" s="135">
        <f t="shared" si="158"/>
        <v>0</v>
      </c>
      <c r="P69" s="135">
        <f t="shared" si="158"/>
        <v>0</v>
      </c>
      <c r="Q69" s="135">
        <f t="shared" si="158"/>
        <v>0</v>
      </c>
      <c r="R69" s="135">
        <f t="shared" si="158"/>
        <v>0</v>
      </c>
      <c r="S69" s="135">
        <f t="shared" si="158"/>
        <v>0</v>
      </c>
      <c r="T69" s="135">
        <f t="shared" si="158"/>
        <v>0</v>
      </c>
      <c r="U69" s="135">
        <f t="shared" si="158"/>
        <v>0</v>
      </c>
      <c r="V69" s="135">
        <f t="shared" si="158"/>
        <v>0</v>
      </c>
      <c r="W69" s="135">
        <f t="shared" si="158"/>
        <v>0</v>
      </c>
      <c r="X69" s="135">
        <f t="shared" si="158"/>
        <v>0</v>
      </c>
      <c r="Y69" s="135">
        <f t="shared" si="158"/>
        <v>0</v>
      </c>
      <c r="Z69" s="135">
        <f t="shared" si="158"/>
        <v>0</v>
      </c>
      <c r="AA69" s="135">
        <f t="shared" si="158"/>
        <v>0</v>
      </c>
      <c r="AB69" s="135">
        <f t="shared" si="158"/>
        <v>0</v>
      </c>
      <c r="AC69" s="135">
        <f t="shared" si="158"/>
        <v>0</v>
      </c>
      <c r="AD69" s="135">
        <f t="shared" si="158"/>
        <v>0</v>
      </c>
      <c r="AE69" s="135">
        <f t="shared" si="158"/>
        <v>0</v>
      </c>
      <c r="AF69" s="135">
        <f t="shared" si="158"/>
        <v>0</v>
      </c>
      <c r="AG69" s="135">
        <f t="shared" si="158"/>
        <v>0</v>
      </c>
      <c r="AH69" s="135">
        <f t="shared" si="158"/>
        <v>0</v>
      </c>
      <c r="AI69" s="135">
        <f t="shared" si="158"/>
        <v>0</v>
      </c>
      <c r="AJ69" s="135">
        <f t="shared" si="158"/>
        <v>0</v>
      </c>
      <c r="AK69" s="135">
        <f t="shared" si="158"/>
        <v>0</v>
      </c>
      <c r="AL69" s="135">
        <f t="shared" si="158"/>
        <v>0</v>
      </c>
      <c r="AM69" s="135">
        <f t="shared" si="158"/>
        <v>0</v>
      </c>
      <c r="AN69" s="135">
        <f t="shared" si="158"/>
        <v>0</v>
      </c>
      <c r="AO69" s="135">
        <f t="shared" si="158"/>
        <v>0</v>
      </c>
      <c r="AP69" s="135">
        <f t="shared" si="158"/>
        <v>0</v>
      </c>
      <c r="AQ69" s="135">
        <f t="shared" si="158"/>
        <v>0</v>
      </c>
      <c r="AR69" s="135">
        <f t="shared" si="158"/>
        <v>0</v>
      </c>
      <c r="AS69" s="135">
        <f t="shared" si="158"/>
        <v>0</v>
      </c>
      <c r="AT69" s="135">
        <f t="shared" si="158"/>
        <v>0</v>
      </c>
      <c r="AU69" s="135">
        <f t="shared" si="158"/>
        <v>0</v>
      </c>
      <c r="AV69" s="135">
        <f t="shared" si="158"/>
        <v>0</v>
      </c>
    </row>
    <row r="70" spans="1:48" s="116" customFormat="1" x14ac:dyDescent="0.2">
      <c r="A70" s="126" t="str">
        <f>+"Investissement financé par fonds propres à "&amp;M18*100&amp;" %"</f>
        <v>Investissement financé par fonds propres à 70 %</v>
      </c>
      <c r="B70" s="133"/>
      <c r="C70" s="116">
        <f>SUM(E70:AI70)</f>
        <v>1076460.42</v>
      </c>
      <c r="E70" s="127">
        <f>$M$18*E$30</f>
        <v>210000</v>
      </c>
      <c r="F70" s="128">
        <f>$M$18*F$30</f>
        <v>428400</v>
      </c>
      <c r="G70" s="137">
        <f>$M$18*G$30</f>
        <v>382347</v>
      </c>
      <c r="H70" s="128">
        <f>$M$18*H$30</f>
        <v>55713.419999999991</v>
      </c>
      <c r="I70" s="128">
        <f t="shared" ref="I70:AV70" si="159">$M$18*I$30</f>
        <v>0</v>
      </c>
      <c r="J70" s="128">
        <f t="shared" si="159"/>
        <v>0</v>
      </c>
      <c r="K70" s="128">
        <f t="shared" si="159"/>
        <v>0</v>
      </c>
      <c r="L70" s="128">
        <f t="shared" si="159"/>
        <v>0</v>
      </c>
      <c r="M70" s="128">
        <f t="shared" si="159"/>
        <v>0</v>
      </c>
      <c r="N70" s="128">
        <f t="shared" si="159"/>
        <v>0</v>
      </c>
      <c r="O70" s="128">
        <f t="shared" si="159"/>
        <v>0</v>
      </c>
      <c r="P70" s="128">
        <f t="shared" si="159"/>
        <v>0</v>
      </c>
      <c r="Q70" s="128">
        <f t="shared" si="159"/>
        <v>0</v>
      </c>
      <c r="R70" s="128">
        <f t="shared" si="159"/>
        <v>0</v>
      </c>
      <c r="S70" s="128">
        <f t="shared" si="159"/>
        <v>0</v>
      </c>
      <c r="T70" s="128">
        <f t="shared" si="159"/>
        <v>0</v>
      </c>
      <c r="U70" s="128">
        <f t="shared" si="159"/>
        <v>0</v>
      </c>
      <c r="V70" s="128">
        <f t="shared" si="159"/>
        <v>0</v>
      </c>
      <c r="W70" s="128">
        <f t="shared" si="159"/>
        <v>0</v>
      </c>
      <c r="X70" s="128">
        <f t="shared" si="159"/>
        <v>0</v>
      </c>
      <c r="Y70" s="128">
        <f t="shared" si="159"/>
        <v>0</v>
      </c>
      <c r="Z70" s="128">
        <f t="shared" si="159"/>
        <v>0</v>
      </c>
      <c r="AA70" s="128">
        <f t="shared" si="159"/>
        <v>0</v>
      </c>
      <c r="AB70" s="128">
        <f t="shared" si="159"/>
        <v>0</v>
      </c>
      <c r="AC70" s="128">
        <f t="shared" si="159"/>
        <v>0</v>
      </c>
      <c r="AD70" s="128">
        <f t="shared" si="159"/>
        <v>0</v>
      </c>
      <c r="AE70" s="128">
        <f t="shared" si="159"/>
        <v>0</v>
      </c>
      <c r="AF70" s="128">
        <f t="shared" si="159"/>
        <v>0</v>
      </c>
      <c r="AG70" s="128">
        <f t="shared" si="159"/>
        <v>0</v>
      </c>
      <c r="AH70" s="128">
        <f t="shared" si="159"/>
        <v>0</v>
      </c>
      <c r="AI70" s="128">
        <f t="shared" si="159"/>
        <v>0</v>
      </c>
      <c r="AJ70" s="128">
        <f t="shared" si="159"/>
        <v>0</v>
      </c>
      <c r="AK70" s="128">
        <f t="shared" si="159"/>
        <v>0</v>
      </c>
      <c r="AL70" s="128">
        <f t="shared" si="159"/>
        <v>0</v>
      </c>
      <c r="AM70" s="128">
        <f t="shared" si="159"/>
        <v>0</v>
      </c>
      <c r="AN70" s="128">
        <f t="shared" si="159"/>
        <v>0</v>
      </c>
      <c r="AO70" s="128">
        <f t="shared" si="159"/>
        <v>0</v>
      </c>
      <c r="AP70" s="128">
        <f t="shared" si="159"/>
        <v>0</v>
      </c>
      <c r="AQ70" s="128">
        <f t="shared" si="159"/>
        <v>0</v>
      </c>
      <c r="AR70" s="128">
        <f t="shared" si="159"/>
        <v>0</v>
      </c>
      <c r="AS70" s="128">
        <f t="shared" si="159"/>
        <v>0</v>
      </c>
      <c r="AT70" s="128">
        <f t="shared" si="159"/>
        <v>0</v>
      </c>
      <c r="AU70" s="128">
        <f t="shared" si="159"/>
        <v>0</v>
      </c>
      <c r="AV70" s="128">
        <f t="shared" si="159"/>
        <v>0</v>
      </c>
    </row>
    <row r="71" spans="1:48" s="116" customFormat="1" x14ac:dyDescent="0.2">
      <c r="A71" s="138" t="s">
        <v>95</v>
      </c>
      <c r="E71" s="120"/>
      <c r="F71" s="121"/>
      <c r="G71" s="139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</row>
    <row r="72" spans="1:48" s="116" customFormat="1" x14ac:dyDescent="0.2">
      <c r="A72" s="126" t="s">
        <v>47</v>
      </c>
      <c r="B72" s="140"/>
      <c r="E72" s="127"/>
      <c r="F72" s="121"/>
      <c r="G72" s="139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</row>
    <row r="73" spans="1:48" s="116" customFormat="1" x14ac:dyDescent="0.2">
      <c r="A73" s="126" t="s">
        <v>48</v>
      </c>
      <c r="E73" s="120"/>
      <c r="F73" s="121">
        <f>IF(ABS(E69+E73+E75-E77)&lt;0.0001,0,E69+E73+E75-E77)</f>
        <v>90000</v>
      </c>
      <c r="G73" s="139">
        <f t="shared" ref="G73:AC73" si="160">IF(ABS(F69+F73+F75-F77)&lt;0.0001,0,F69+F73+F75-F77)</f>
        <v>275400</v>
      </c>
      <c r="H73" s="121">
        <f t="shared" si="160"/>
        <v>444771</v>
      </c>
      <c r="I73" s="121">
        <f t="shared" si="160"/>
        <v>445215.77100000001</v>
      </c>
      <c r="J73" s="121">
        <f t="shared" si="160"/>
        <v>421783.36200000002</v>
      </c>
      <c r="K73" s="121">
        <f t="shared" si="160"/>
        <v>398350.95300000004</v>
      </c>
      <c r="L73" s="121">
        <f t="shared" si="160"/>
        <v>374918.54400000005</v>
      </c>
      <c r="M73" s="121">
        <f t="shared" si="160"/>
        <v>351486.13500000007</v>
      </c>
      <c r="N73" s="121">
        <f t="shared" si="160"/>
        <v>328053.72600000008</v>
      </c>
      <c r="O73" s="121">
        <f t="shared" si="160"/>
        <v>304621.3170000001</v>
      </c>
      <c r="P73" s="121">
        <f t="shared" si="160"/>
        <v>281188.90800000011</v>
      </c>
      <c r="Q73" s="121">
        <f t="shared" si="160"/>
        <v>257756.49900000013</v>
      </c>
      <c r="R73" s="121">
        <f t="shared" si="160"/>
        <v>234324.09000000014</v>
      </c>
      <c r="S73" s="121">
        <f t="shared" si="160"/>
        <v>210891.68100000016</v>
      </c>
      <c r="T73" s="121">
        <f t="shared" si="160"/>
        <v>187459.27200000017</v>
      </c>
      <c r="U73" s="121">
        <f t="shared" si="160"/>
        <v>164026.86300000019</v>
      </c>
      <c r="V73" s="121">
        <f t="shared" si="160"/>
        <v>140594.4540000002</v>
      </c>
      <c r="W73" s="121">
        <f t="shared" si="160"/>
        <v>117162.0450000002</v>
      </c>
      <c r="X73" s="121">
        <f t="shared" si="160"/>
        <v>93729.636000000202</v>
      </c>
      <c r="Y73" s="121">
        <f t="shared" si="160"/>
        <v>70297.227000000203</v>
      </c>
      <c r="Z73" s="121">
        <f t="shared" si="160"/>
        <v>46864.818000000203</v>
      </c>
      <c r="AA73" s="121">
        <f t="shared" si="160"/>
        <v>23432.409000000203</v>
      </c>
      <c r="AB73" s="121">
        <f t="shared" si="160"/>
        <v>0</v>
      </c>
      <c r="AC73" s="121">
        <f t="shared" si="160"/>
        <v>0</v>
      </c>
      <c r="AD73" s="121">
        <f t="shared" ref="AD73" si="161">IF(ABS(AC69+AC73+AC75-AC77)&lt;0.0001,0,AC69+AC73+AC75-AC77)</f>
        <v>0</v>
      </c>
      <c r="AE73" s="121">
        <f t="shared" ref="AE73" si="162">IF(ABS(AD69+AD73+AD75-AD77)&lt;0.0001,0,AD69+AD73+AD75-AD77)</f>
        <v>0</v>
      </c>
      <c r="AF73" s="121">
        <f t="shared" ref="AF73" si="163">IF(ABS(AE69+AE73+AE75-AE77)&lt;0.0001,0,AE69+AE73+AE75-AE77)</f>
        <v>0</v>
      </c>
      <c r="AG73" s="121">
        <f t="shared" ref="AG73" si="164">IF(ABS(AF69+AF73+AF75-AF77)&lt;0.0001,0,AF69+AF73+AF75-AF77)</f>
        <v>0</v>
      </c>
      <c r="AH73" s="121">
        <f t="shared" ref="AH73" si="165">IF(ABS(AG69+AG73+AG75-AG77)&lt;0.0001,0,AG69+AG73+AG75-AG77)</f>
        <v>0</v>
      </c>
      <c r="AI73" s="121">
        <f t="shared" ref="AI73" si="166">IF(ABS(AH69+AH73+AH75-AH77)&lt;0.0001,0,AH69+AH73+AH75-AH77)</f>
        <v>0</v>
      </c>
      <c r="AJ73" s="121">
        <f t="shared" ref="AJ73" si="167">IF(ABS(AI69+AI73+AI75-AI77)&lt;0.0001,0,AI69+AI73+AI75-AI77)</f>
        <v>0</v>
      </c>
      <c r="AK73" s="121">
        <f t="shared" ref="AK73" si="168">IF(ABS(AJ69+AJ73+AJ75-AJ77)&lt;0.0001,0,AJ69+AJ73+AJ75-AJ77)</f>
        <v>0</v>
      </c>
      <c r="AL73" s="121">
        <f t="shared" ref="AL73" si="169">IF(ABS(AK69+AK73+AK75-AK77)&lt;0.0001,0,AK69+AK73+AK75-AK77)</f>
        <v>0</v>
      </c>
      <c r="AM73" s="121">
        <f t="shared" ref="AM73" si="170">IF(ABS(AL69+AL73+AL75-AL77)&lt;0.0001,0,AL69+AL73+AL75-AL77)</f>
        <v>0</v>
      </c>
      <c r="AN73" s="121">
        <f t="shared" ref="AN73" si="171">IF(ABS(AM69+AM73+AM75-AM77)&lt;0.0001,0,AM69+AM73+AM75-AM77)</f>
        <v>0</v>
      </c>
      <c r="AO73" s="121">
        <f t="shared" ref="AO73" si="172">IF(ABS(AN69+AN73+AN75-AN77)&lt;0.0001,0,AN69+AN73+AN75-AN77)</f>
        <v>0</v>
      </c>
      <c r="AP73" s="121">
        <f t="shared" ref="AP73" si="173">IF(ABS(AO69+AO73+AO75-AO77)&lt;0.0001,0,AO69+AO73+AO75-AO77)</f>
        <v>0</v>
      </c>
      <c r="AQ73" s="121">
        <f t="shared" ref="AQ73" si="174">IF(ABS(AP69+AP73+AP75-AP77)&lt;0.0001,0,AP69+AP73+AP75-AP77)</f>
        <v>0</v>
      </c>
      <c r="AR73" s="121">
        <f t="shared" ref="AR73" si="175">IF(ABS(AQ69+AQ73+AQ75-AQ77)&lt;0.0001,0,AQ69+AQ73+AQ75-AQ77)</f>
        <v>0</v>
      </c>
      <c r="AS73" s="121">
        <f t="shared" ref="AS73" si="176">IF(ABS(AR69+AR73+AR75-AR77)&lt;0.0001,0,AR69+AR73+AR75-AR77)</f>
        <v>0</v>
      </c>
      <c r="AT73" s="121">
        <f t="shared" ref="AT73" si="177">IF(ABS(AS69+AS73+AS75-AS77)&lt;0.0001,0,AS69+AS73+AS75-AS77)</f>
        <v>0</v>
      </c>
      <c r="AU73" s="121">
        <f t="shared" ref="AU73" si="178">IF(ABS(AT69+AT73+AT75-AT77)&lt;0.0001,0,AT69+AT73+AT75-AT77)</f>
        <v>0</v>
      </c>
      <c r="AV73" s="121">
        <f t="shared" ref="AV73" si="179">IF(ABS(AU69+AU73+AU75-AU77)&lt;0.0001,0,AU69+AU73+AU75-AU77)</f>
        <v>0</v>
      </c>
    </row>
    <row r="74" spans="1:48" s="116" customFormat="1" x14ac:dyDescent="0.2">
      <c r="A74" s="126" t="s">
        <v>49</v>
      </c>
      <c r="C74" s="116">
        <f>SUM(E74:AI74)</f>
        <v>105246.57420000005</v>
      </c>
      <c r="E74" s="120"/>
      <c r="F74" s="121">
        <f>IF(ABS($M$19*F73)&lt;0.0001,0,$M$19*F73)</f>
        <v>1800</v>
      </c>
      <c r="G74" s="139">
        <f t="shared" ref="G74:AC74" si="180">IF(ABS($M$19*G73)&lt;0.0001,0,$M$19*G73)</f>
        <v>5508</v>
      </c>
      <c r="H74" s="121">
        <f t="shared" si="180"/>
        <v>8895.42</v>
      </c>
      <c r="I74" s="121">
        <f t="shared" si="180"/>
        <v>8904.3154200000008</v>
      </c>
      <c r="J74" s="121">
        <f t="shared" si="180"/>
        <v>8435.6672400000007</v>
      </c>
      <c r="K74" s="121">
        <f t="shared" si="180"/>
        <v>7967.0190600000005</v>
      </c>
      <c r="L74" s="121">
        <f t="shared" si="180"/>
        <v>7498.3708800000013</v>
      </c>
      <c r="M74" s="121">
        <f t="shared" si="180"/>
        <v>7029.7227000000012</v>
      </c>
      <c r="N74" s="121">
        <f t="shared" si="180"/>
        <v>6561.0745200000019</v>
      </c>
      <c r="O74" s="121">
        <f t="shared" si="180"/>
        <v>6092.4263400000018</v>
      </c>
      <c r="P74" s="121">
        <f t="shared" si="180"/>
        <v>5623.7781600000026</v>
      </c>
      <c r="Q74" s="121">
        <f t="shared" si="180"/>
        <v>5155.1299800000024</v>
      </c>
      <c r="R74" s="121">
        <f t="shared" si="180"/>
        <v>4686.4818000000032</v>
      </c>
      <c r="S74" s="121">
        <f t="shared" si="180"/>
        <v>4217.8336200000031</v>
      </c>
      <c r="T74" s="121">
        <f t="shared" si="180"/>
        <v>3749.1854400000034</v>
      </c>
      <c r="U74" s="121">
        <f t="shared" si="180"/>
        <v>3280.5372600000037</v>
      </c>
      <c r="V74" s="121">
        <f t="shared" si="180"/>
        <v>2811.889080000004</v>
      </c>
      <c r="W74" s="121">
        <f t="shared" si="180"/>
        <v>2343.2409000000039</v>
      </c>
      <c r="X74" s="121">
        <f t="shared" si="180"/>
        <v>1874.5927200000042</v>
      </c>
      <c r="Y74" s="121">
        <f t="shared" si="180"/>
        <v>1405.9445400000041</v>
      </c>
      <c r="Z74" s="121">
        <f t="shared" si="180"/>
        <v>937.29636000000403</v>
      </c>
      <c r="AA74" s="121">
        <f t="shared" si="180"/>
        <v>468.64818000000406</v>
      </c>
      <c r="AB74" s="121">
        <f t="shared" si="180"/>
        <v>0</v>
      </c>
      <c r="AC74" s="121">
        <f t="shared" si="180"/>
        <v>0</v>
      </c>
      <c r="AD74" s="121">
        <f t="shared" ref="AD74:AR74" si="181">IF(ABS($M$19*AD73)&lt;0.0001,0,$M$19*AD73)</f>
        <v>0</v>
      </c>
      <c r="AE74" s="121">
        <f t="shared" si="181"/>
        <v>0</v>
      </c>
      <c r="AF74" s="121">
        <f t="shared" si="181"/>
        <v>0</v>
      </c>
      <c r="AG74" s="121">
        <f t="shared" si="181"/>
        <v>0</v>
      </c>
      <c r="AH74" s="121">
        <f t="shared" si="181"/>
        <v>0</v>
      </c>
      <c r="AI74" s="121">
        <f t="shared" si="181"/>
        <v>0</v>
      </c>
      <c r="AJ74" s="121">
        <f t="shared" si="181"/>
        <v>0</v>
      </c>
      <c r="AK74" s="121">
        <f t="shared" si="181"/>
        <v>0</v>
      </c>
      <c r="AL74" s="121">
        <f t="shared" si="181"/>
        <v>0</v>
      </c>
      <c r="AM74" s="121">
        <f t="shared" si="181"/>
        <v>0</v>
      </c>
      <c r="AN74" s="121">
        <f t="shared" si="181"/>
        <v>0</v>
      </c>
      <c r="AO74" s="121">
        <f t="shared" si="181"/>
        <v>0</v>
      </c>
      <c r="AP74" s="121">
        <f t="shared" si="181"/>
        <v>0</v>
      </c>
      <c r="AQ74" s="121">
        <f t="shared" si="181"/>
        <v>0</v>
      </c>
      <c r="AR74" s="121">
        <f t="shared" si="181"/>
        <v>0</v>
      </c>
      <c r="AS74" s="121">
        <f t="shared" ref="AS74:AV74" si="182">IF(ABS($M$19*AS73)&lt;0.0001,0,$M$19*AS73)</f>
        <v>0</v>
      </c>
      <c r="AT74" s="121">
        <f t="shared" si="182"/>
        <v>0</v>
      </c>
      <c r="AU74" s="121">
        <f t="shared" si="182"/>
        <v>0</v>
      </c>
      <c r="AV74" s="121">
        <f t="shared" si="182"/>
        <v>0</v>
      </c>
    </row>
    <row r="75" spans="1:48" s="116" customFormat="1" x14ac:dyDescent="0.2">
      <c r="A75" s="126" t="s">
        <v>96</v>
      </c>
      <c r="C75" s="116">
        <f>SUM(E75:AI75)</f>
        <v>7308</v>
      </c>
      <c r="E75" s="120"/>
      <c r="F75" s="121">
        <f>F74*(F26&lt;$B$19)</f>
        <v>1800</v>
      </c>
      <c r="G75" s="139">
        <f>G74*(G26&lt;$B$19)</f>
        <v>5508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</row>
    <row r="76" spans="1:48" s="116" customFormat="1" x14ac:dyDescent="0.2">
      <c r="A76" s="126" t="s">
        <v>97</v>
      </c>
      <c r="E76" s="142"/>
      <c r="F76" s="143"/>
      <c r="G76" s="144"/>
      <c r="H76" s="143">
        <f>IF(H26&lt;$B$19,0,SUM($D75:H75))-SUM($D76:G76)</f>
        <v>7308</v>
      </c>
      <c r="I76" s="143">
        <f>IF(I26&lt;$B$19,0,SUM($D75:I75))-SUM($D76:H76)</f>
        <v>0</v>
      </c>
      <c r="J76" s="143">
        <f>IF(J26&lt;$B$19,0,SUM($D75:J75))-SUM($D76:I76)</f>
        <v>0</v>
      </c>
      <c r="K76" s="143">
        <f>IF(K26&lt;$B$19,0,SUM($D75:K75))-SUM($D76:J76)</f>
        <v>0</v>
      </c>
      <c r="L76" s="143">
        <f>IF(L26&lt;$B$19,0,SUM($D75:L75))-SUM($D76:K76)</f>
        <v>0</v>
      </c>
      <c r="M76" s="143">
        <f>IF(M26&lt;$B$19,0,SUM($D75:M75))-SUM($D76:L76)</f>
        <v>0</v>
      </c>
      <c r="N76" s="143">
        <f>IF(N26&lt;$B$19,0,SUM($D75:N75))-SUM($D76:M76)</f>
        <v>0</v>
      </c>
      <c r="O76" s="143">
        <f>IF(O26&lt;$B$19,0,SUM($D75:O75))-SUM($D76:N76)</f>
        <v>0</v>
      </c>
      <c r="P76" s="143">
        <f>IF(P26&lt;$B$19,0,SUM($D75:P75))-SUM($D76:O76)</f>
        <v>0</v>
      </c>
      <c r="Q76" s="143">
        <f>IF(Q26&lt;$B$19,0,SUM($D75:Q75))-SUM($D76:P76)</f>
        <v>0</v>
      </c>
      <c r="R76" s="143">
        <f>IF(R26&lt;$B$19,0,SUM($D75:R75))-SUM($D76:Q76)</f>
        <v>0</v>
      </c>
      <c r="S76" s="143">
        <f>IF(S26&lt;$B$19,0,SUM($D75:S75))-SUM($D76:R76)</f>
        <v>0</v>
      </c>
      <c r="T76" s="143">
        <f>IF(T26&lt;$B$19,0,SUM($D75:T75))-SUM($D76:S76)</f>
        <v>0</v>
      </c>
      <c r="U76" s="143">
        <f>IF(U26&lt;$B$19,0,SUM($D75:U75))-SUM($D76:T76)</f>
        <v>0</v>
      </c>
      <c r="V76" s="143">
        <f>IF(V26&lt;$B$19,0,SUM($D75:V75))-SUM($D76:U76)</f>
        <v>0</v>
      </c>
      <c r="W76" s="143">
        <f>IF(W26&lt;$B$19,0,SUM($D75:W75))-SUM($D76:V76)</f>
        <v>0</v>
      </c>
      <c r="X76" s="143">
        <f>IF(X26&lt;$B$19,0,SUM($D75:X75))-SUM($D76:W76)</f>
        <v>0</v>
      </c>
      <c r="Y76" s="143">
        <f>IF(Y26&lt;$B$19,0,SUM($D75:Y75))-SUM($D76:X76)</f>
        <v>0</v>
      </c>
      <c r="Z76" s="143">
        <f>IF(Z26&lt;$B$19,0,SUM($D75:Z75))-SUM($D76:Y76)</f>
        <v>0</v>
      </c>
      <c r="AA76" s="143">
        <f>IF(AA26&lt;$B$19,0,SUM($D75:AA75))-SUM($D76:Z76)</f>
        <v>0</v>
      </c>
      <c r="AB76" s="143">
        <f>IF(AB26&lt;$B$19,0,SUM($D75:AB75))-SUM($D76:AA76)</f>
        <v>0</v>
      </c>
      <c r="AC76" s="143">
        <f>IF(AC26&lt;$B$19,0,SUM($D75:AC75))-SUM($D76:AB76)</f>
        <v>0</v>
      </c>
      <c r="AD76" s="143">
        <f>IF(AD26&lt;$B$19,0,SUM($D75:AD75))-SUM($D76:AC76)</f>
        <v>0</v>
      </c>
      <c r="AE76" s="143">
        <f>IF(AE26&lt;$B$19,0,SUM($D75:AE75))-SUM($D76:AD76)</f>
        <v>0</v>
      </c>
      <c r="AF76" s="143">
        <f>IF(AF26&lt;$B$19,0,SUM($D75:AF75))-SUM($D76:AE76)</f>
        <v>0</v>
      </c>
      <c r="AG76" s="143">
        <f>IF(AG26&lt;$B$19,0,SUM($D75:AG75))-SUM($D76:AF76)</f>
        <v>0</v>
      </c>
      <c r="AH76" s="143">
        <f>IF(AH26&lt;$B$19,0,SUM($D75:AH75))-SUM($D76:AG76)</f>
        <v>0</v>
      </c>
      <c r="AI76" s="143">
        <f>IF(AI26&lt;$B$19,0,SUM($D75:AI75))-SUM($D76:AH76)</f>
        <v>0</v>
      </c>
      <c r="AJ76" s="143">
        <f>IF(AJ26&lt;$B$19,0,SUM($D75:AJ75))-SUM($D76:AI76)</f>
        <v>0</v>
      </c>
      <c r="AK76" s="143">
        <f>IF(AK26&lt;$B$19,0,SUM($D75:AK75))-SUM($D76:AJ76)</f>
        <v>0</v>
      </c>
      <c r="AL76" s="143">
        <f>IF(AL26&lt;$B$19,0,SUM($D75:AL75))-SUM($D76:AK76)</f>
        <v>0</v>
      </c>
      <c r="AM76" s="143">
        <f>IF(AM26&lt;$B$19,0,SUM($D75:AM75))-SUM($D76:AL76)</f>
        <v>0</v>
      </c>
      <c r="AN76" s="143">
        <f>IF(AN26&lt;$B$19,0,SUM($D75:AN75))-SUM($D76:AM76)</f>
        <v>0</v>
      </c>
      <c r="AO76" s="143">
        <f>IF(AO26&lt;$B$19,0,SUM($D75:AO75))-SUM($D76:AN76)</f>
        <v>0</v>
      </c>
      <c r="AP76" s="143">
        <f>IF(AP26&lt;$B$19,0,SUM($D75:AP75))-SUM($D76:AO76)</f>
        <v>0</v>
      </c>
      <c r="AQ76" s="143">
        <f>IF(AQ26&lt;$B$19,0,SUM($D75:AQ75))-SUM($D76:AP76)</f>
        <v>0</v>
      </c>
      <c r="AR76" s="143">
        <f>IF(AR26&lt;$B$19,0,SUM($D75:AR75))-SUM($D76:AQ76)</f>
        <v>0</v>
      </c>
      <c r="AS76" s="143">
        <f>IF(AS26&lt;$B$19,0,SUM($D75:AS75))-SUM($D76:AR76)</f>
        <v>0</v>
      </c>
      <c r="AT76" s="143">
        <f>IF(AT26&lt;$B$19,0,SUM($D75:AT75))-SUM($D76:AS76)</f>
        <v>0</v>
      </c>
      <c r="AU76" s="143">
        <f>IF(AU26&lt;$B$19,0,SUM($D75:AU75))-SUM($D76:AT76)</f>
        <v>0</v>
      </c>
      <c r="AV76" s="143">
        <f>IF(AV26&lt;$B$19,0,SUM($D75:AV75))-SUM($D76:AU76)</f>
        <v>0</v>
      </c>
    </row>
    <row r="77" spans="1:48" s="116" customFormat="1" x14ac:dyDescent="0.2">
      <c r="A77" s="126" t="s">
        <v>50</v>
      </c>
      <c r="B77" s="140"/>
      <c r="C77" s="116">
        <f>SUM(E77:AI77)</f>
        <v>468648.17999999982</v>
      </c>
      <c r="D77" s="145"/>
      <c r="E77" s="132"/>
      <c r="F77" s="132"/>
      <c r="G77" s="146"/>
      <c r="H77" s="132">
        <f>(H35&lt;&gt;0)*(H26-$B$19&lt;$M$20)*($C$69+$C$75)/$M$20</f>
        <v>23432.409</v>
      </c>
      <c r="I77" s="132">
        <f>(I35&lt;&gt;0)*(I26-$B$19&lt;$M$20)*($C$69+$C$75)/$M$20</f>
        <v>23432.409</v>
      </c>
      <c r="J77" s="132">
        <f>(J35&lt;&gt;0)*(J26-$B$19&lt;$M$20)*($C$69+$C$75)/$M$20</f>
        <v>23432.409</v>
      </c>
      <c r="K77" s="132">
        <f>(K35&lt;&gt;0)*(K26-$B$19&lt;$M$20)*($C$69+$C$75)/$M$20</f>
        <v>23432.409</v>
      </c>
      <c r="L77" s="132">
        <f>(L35&lt;&gt;0)*(L26-$B$19&lt;$M$20)*($C$69+$C$75)/$M$20</f>
        <v>23432.409</v>
      </c>
      <c r="M77" s="132">
        <f>(M35&lt;&gt;0)*(M26-$B$19&lt;$M$20)*($C$69+$C$75)/$M$20</f>
        <v>23432.409</v>
      </c>
      <c r="N77" s="132">
        <f>(N35&lt;&gt;0)*(N26-$B$19&lt;$M$20)*($C$69+$C$75)/$M$20</f>
        <v>23432.409</v>
      </c>
      <c r="O77" s="132">
        <f>(O35&lt;&gt;0)*(O26-$B$19&lt;$M$20)*($C$69+$C$75)/$M$20</f>
        <v>23432.409</v>
      </c>
      <c r="P77" s="132">
        <f>(P35&lt;&gt;0)*(P26-$B$19&lt;$M$20)*($C$69+$C$75)/$M$20</f>
        <v>23432.409</v>
      </c>
      <c r="Q77" s="132">
        <f>(Q35&lt;&gt;0)*(Q26-$B$19&lt;$M$20)*($C$69+$C$75)/$M$20</f>
        <v>23432.409</v>
      </c>
      <c r="R77" s="132">
        <f>(R35&lt;&gt;0)*(R26-$B$19&lt;$M$20)*($C$69+$C$75)/$M$20</f>
        <v>23432.409</v>
      </c>
      <c r="S77" s="132">
        <f>(S35&lt;&gt;0)*(S26-$B$19&lt;$M$20)*($C$69+$C$75)/$M$20</f>
        <v>23432.409</v>
      </c>
      <c r="T77" s="132">
        <f>(T35&lt;&gt;0)*(T26-$B$19&lt;$M$20)*($C$69+$C$75)/$M$20</f>
        <v>23432.409</v>
      </c>
      <c r="U77" s="132">
        <f>(U35&lt;&gt;0)*(U26-$B$19&lt;$M$20)*($C$69+$C$75)/$M$20</f>
        <v>23432.409</v>
      </c>
      <c r="V77" s="132">
        <f>(V35&lt;&gt;0)*(V26-$B$19&lt;$M$20)*($C$69+$C$75)/$M$20</f>
        <v>23432.409</v>
      </c>
      <c r="W77" s="132">
        <f>(W35&lt;&gt;0)*(W26-$B$19&lt;$M$20)*($C$69+$C$75)/$M$20</f>
        <v>23432.409</v>
      </c>
      <c r="X77" s="132">
        <f>(X35&lt;&gt;0)*(X26-$B$19&lt;$M$20)*($C$69+$C$75)/$M$20</f>
        <v>23432.409</v>
      </c>
      <c r="Y77" s="132">
        <f>(Y35&lt;&gt;0)*(Y26-$B$19&lt;$M$20)*($C$69+$C$75)/$M$20</f>
        <v>23432.409</v>
      </c>
      <c r="Z77" s="132">
        <f>(Z35&lt;&gt;0)*(Z26-$B$19&lt;$M$20)*($C$69+$C$75)/$M$20</f>
        <v>23432.409</v>
      </c>
      <c r="AA77" s="132">
        <f>(AA35&lt;&gt;0)*(AA26-$B$19&lt;$M$20)*($C$69+$C$75)/$M$20</f>
        <v>23432.409</v>
      </c>
      <c r="AB77" s="132">
        <f>(AB35&lt;&gt;0)*(AB26-$B$19&lt;$M$20)*($C$69+$C$75)/$M$20</f>
        <v>0</v>
      </c>
      <c r="AC77" s="132">
        <f>(AC35&lt;&gt;0)*(AC26-$B$19&lt;$M$20)*($C$69+$C$75)/$M$20</f>
        <v>0</v>
      </c>
      <c r="AD77" s="132">
        <f>(AD35&lt;&gt;0)*(AD26-$B$19&lt;$M$20)*($C$69+$C$75)/$M$20</f>
        <v>0</v>
      </c>
      <c r="AE77" s="132">
        <f>(AE35&lt;&gt;0)*(AE26-$B$19&lt;$M$20)*($C$69+$C$75)/$M$20</f>
        <v>0</v>
      </c>
      <c r="AF77" s="132">
        <f>(AF35&lt;&gt;0)*(AF26-$B$19&lt;$M$20)*($C$69+$C$75)/$M$20</f>
        <v>0</v>
      </c>
      <c r="AG77" s="132">
        <f>(AG35&lt;&gt;0)*(AG26-$B$19&lt;$M$20)*($C$69+$C$75)/$M$20</f>
        <v>0</v>
      </c>
      <c r="AH77" s="132">
        <f>(AH35&lt;&gt;0)*(AH26-$B$19&lt;$M$20)*($C$69+$C$75)/$M$20</f>
        <v>0</v>
      </c>
      <c r="AI77" s="132">
        <f>(AI35&lt;&gt;0)*(AI26-$B$19&lt;$M$20)*($C$69+$C$75)/$M$20</f>
        <v>0</v>
      </c>
      <c r="AJ77" s="132">
        <f>(AJ35&lt;&gt;0)*(AJ26-$B$19&lt;$M$20)*($C$69+$C$75)/$M$20</f>
        <v>0</v>
      </c>
      <c r="AK77" s="132">
        <f>(AK35&lt;&gt;0)*(AK26-$B$19&lt;$M$20)*($C$69+$C$75)/$M$20</f>
        <v>0</v>
      </c>
      <c r="AL77" s="132">
        <f>(AL35&lt;&gt;0)*(AL26-$B$19&lt;$M$20)*($C$69+$C$75)/$M$20</f>
        <v>0</v>
      </c>
      <c r="AM77" s="132">
        <f>(AM35&lt;&gt;0)*(AM26-$B$19&lt;$M$20)*($C$69+$C$75)/$M$20</f>
        <v>0</v>
      </c>
      <c r="AN77" s="132">
        <f>(AN35&lt;&gt;0)*(AN26-$B$19&lt;$M$20)*($C$69+$C$75)/$M$20</f>
        <v>0</v>
      </c>
      <c r="AO77" s="132">
        <f>(AO35&lt;&gt;0)*(AO26-$B$19&lt;$M$20)*($C$69+$C$75)/$M$20</f>
        <v>0</v>
      </c>
      <c r="AP77" s="132">
        <f>(AP35&lt;&gt;0)*(AP26-$B$19&lt;$M$20)*($C$69+$C$75)/$M$20</f>
        <v>0</v>
      </c>
      <c r="AQ77" s="132">
        <f>(AQ35&lt;&gt;0)*(AQ26-$B$19&lt;$M$20)*($C$69+$C$75)/$M$20</f>
        <v>0</v>
      </c>
      <c r="AR77" s="132">
        <f>(AR35&lt;&gt;0)*(AR26-$B$19&lt;$M$20)*($C$69+$C$75)/$M$20</f>
        <v>0</v>
      </c>
      <c r="AS77" s="132">
        <f>(AS35&lt;&gt;0)*(AS26-$B$19&lt;$M$20)*($C$69+$C$75)/$M$20</f>
        <v>0</v>
      </c>
      <c r="AT77" s="132">
        <f>(AT35&lt;&gt;0)*(AT26-$B$19&lt;$M$20)*($C$69+$C$75)/$M$20</f>
        <v>0</v>
      </c>
      <c r="AU77" s="132">
        <f>(AU35&lt;&gt;0)*(AU26-$B$19&lt;$M$20)*($C$69+$C$75)/$M$20</f>
        <v>0</v>
      </c>
      <c r="AV77" s="132">
        <f>(AV35&lt;&gt;0)*(AV26-$B$19&lt;$M$20)*($C$69+$C$75)/$M$20</f>
        <v>0</v>
      </c>
    </row>
    <row r="79" spans="1:48" x14ac:dyDescent="0.2">
      <c r="A79" s="54" t="s">
        <v>65</v>
      </c>
      <c r="E79" s="3">
        <f t="shared" ref="E79:AV79" si="183">E68</f>
        <v>2022</v>
      </c>
      <c r="F79" s="3">
        <f t="shared" si="183"/>
        <v>2023</v>
      </c>
      <c r="G79" s="3">
        <f t="shared" si="183"/>
        <v>2024</v>
      </c>
      <c r="H79" s="3">
        <f t="shared" si="183"/>
        <v>2025</v>
      </c>
      <c r="I79" s="3">
        <f t="shared" si="183"/>
        <v>2026</v>
      </c>
      <c r="J79" s="3">
        <f t="shared" si="183"/>
        <v>2027</v>
      </c>
      <c r="K79" s="3">
        <f t="shared" si="183"/>
        <v>2028</v>
      </c>
      <c r="L79" s="3">
        <f t="shared" si="183"/>
        <v>2029</v>
      </c>
      <c r="M79" s="3">
        <f t="shared" si="183"/>
        <v>2030</v>
      </c>
      <c r="N79" s="3">
        <f t="shared" si="183"/>
        <v>2031</v>
      </c>
      <c r="O79" s="3">
        <f t="shared" si="183"/>
        <v>2032</v>
      </c>
      <c r="P79" s="3">
        <f t="shared" si="183"/>
        <v>2033</v>
      </c>
      <c r="Q79" s="3">
        <f t="shared" si="183"/>
        <v>2034</v>
      </c>
      <c r="R79" s="3">
        <f t="shared" si="183"/>
        <v>2035</v>
      </c>
      <c r="S79" s="3">
        <f t="shared" si="183"/>
        <v>2036</v>
      </c>
      <c r="T79" s="3">
        <f t="shared" si="183"/>
        <v>2037</v>
      </c>
      <c r="U79" s="3">
        <f t="shared" si="183"/>
        <v>2038</v>
      </c>
      <c r="V79" s="3">
        <f t="shared" si="183"/>
        <v>2039</v>
      </c>
      <c r="W79" s="3">
        <f t="shared" si="183"/>
        <v>2040</v>
      </c>
      <c r="X79" s="3">
        <f t="shared" si="183"/>
        <v>2041</v>
      </c>
      <c r="Y79" s="3">
        <f t="shared" si="183"/>
        <v>2042</v>
      </c>
      <c r="Z79" s="3">
        <f t="shared" si="183"/>
        <v>2043</v>
      </c>
      <c r="AA79" s="3">
        <f t="shared" si="183"/>
        <v>2044</v>
      </c>
      <c r="AB79" s="3">
        <f t="shared" si="183"/>
        <v>2045</v>
      </c>
      <c r="AC79" s="3">
        <f t="shared" si="183"/>
        <v>2046</v>
      </c>
      <c r="AD79" s="3">
        <f t="shared" si="183"/>
        <v>2047</v>
      </c>
      <c r="AE79" s="3">
        <f t="shared" si="183"/>
        <v>2048</v>
      </c>
      <c r="AF79" s="3">
        <f t="shared" si="183"/>
        <v>2049</v>
      </c>
      <c r="AG79" s="3">
        <f t="shared" si="183"/>
        <v>2050</v>
      </c>
      <c r="AH79" s="3">
        <f t="shared" si="183"/>
        <v>2051</v>
      </c>
      <c r="AI79" s="3">
        <f t="shared" si="183"/>
        <v>2052</v>
      </c>
      <c r="AJ79" s="3">
        <f t="shared" si="183"/>
        <v>2053</v>
      </c>
      <c r="AK79" s="3">
        <f t="shared" si="183"/>
        <v>2054</v>
      </c>
      <c r="AL79" s="3">
        <f t="shared" si="183"/>
        <v>2055</v>
      </c>
      <c r="AM79" s="3">
        <f t="shared" si="183"/>
        <v>2056</v>
      </c>
      <c r="AN79" s="3">
        <f t="shared" si="183"/>
        <v>2057</v>
      </c>
      <c r="AO79" s="3">
        <f t="shared" si="183"/>
        <v>2058</v>
      </c>
      <c r="AP79" s="3">
        <f t="shared" si="183"/>
        <v>2059</v>
      </c>
      <c r="AQ79" s="3">
        <f t="shared" si="183"/>
        <v>2060</v>
      </c>
      <c r="AR79" s="3">
        <f t="shared" si="183"/>
        <v>2061</v>
      </c>
      <c r="AS79" s="3">
        <f t="shared" si="183"/>
        <v>2062</v>
      </c>
      <c r="AT79" s="3">
        <f t="shared" si="183"/>
        <v>2063</v>
      </c>
      <c r="AU79" s="3">
        <f t="shared" si="183"/>
        <v>2064</v>
      </c>
      <c r="AV79" s="3">
        <f t="shared" si="183"/>
        <v>2065</v>
      </c>
    </row>
    <row r="80" spans="1:48" x14ac:dyDescent="0.2">
      <c r="A80" t="s">
        <v>52</v>
      </c>
      <c r="C80" s="11">
        <f t="shared" ref="C80:C87" si="184">SUM(E80:AI80)</f>
        <v>15532680.112444041</v>
      </c>
      <c r="E80" s="64">
        <f>E40+E41</f>
        <v>0</v>
      </c>
      <c r="F80" s="65">
        <f>F40+F41</f>
        <v>0</v>
      </c>
      <c r="G80" s="65">
        <f>G40+G41</f>
        <v>0</v>
      </c>
      <c r="H80" s="65">
        <f>H40+H41</f>
        <v>0</v>
      </c>
      <c r="I80" s="65">
        <f>I40+I41</f>
        <v>439467.45695999998</v>
      </c>
      <c r="J80" s="65">
        <f>J40+J41</f>
        <v>448256.80609919998</v>
      </c>
      <c r="K80" s="65">
        <f>K40+K41</f>
        <v>457221.94222118403</v>
      </c>
      <c r="L80" s="65">
        <f>L40+L41</f>
        <v>466366.38106560759</v>
      </c>
      <c r="M80" s="65">
        <f>M40+M41</f>
        <v>475693.70868691982</v>
      </c>
      <c r="N80" s="65">
        <f>N40+N41</f>
        <v>485207.58286065818</v>
      </c>
      <c r="O80" s="65">
        <f>O40+O41</f>
        <v>494911.7345178714</v>
      </c>
      <c r="P80" s="65">
        <f>P40+P41</f>
        <v>504809.96920822869</v>
      </c>
      <c r="Q80" s="65">
        <f>Q40+Q41</f>
        <v>514906.1685923934</v>
      </c>
      <c r="R80" s="65">
        <f>R40+R41</f>
        <v>525204.29196424119</v>
      </c>
      <c r="S80" s="65">
        <f>S40+S41</f>
        <v>535708.37780352612</v>
      </c>
      <c r="T80" s="65">
        <f>T40+T41</f>
        <v>546422.54535959649</v>
      </c>
      <c r="U80" s="65">
        <f>U40+U41</f>
        <v>557350.99626678845</v>
      </c>
      <c r="V80" s="65">
        <f>V40+V41</f>
        <v>568498.01619212434</v>
      </c>
      <c r="W80" s="65">
        <f>W40+W41</f>
        <v>579867.9765159667</v>
      </c>
      <c r="X80" s="65">
        <f>X40+X41</f>
        <v>591465.33604628604</v>
      </c>
      <c r="Y80" s="65">
        <f>Y40+Y41</f>
        <v>603294.64276721177</v>
      </c>
      <c r="Z80" s="65">
        <f>Z40+Z41</f>
        <v>615360.535622556</v>
      </c>
      <c r="AA80" s="65">
        <f>AA40+AA41</f>
        <v>627667.74633500713</v>
      </c>
      <c r="AB80" s="65">
        <f>AB40+AB41</f>
        <v>640221.10126170714</v>
      </c>
      <c r="AC80" s="65">
        <f>AC40+AC41</f>
        <v>653025.52328694134</v>
      </c>
      <c r="AD80" s="65">
        <f>AD40+AD41</f>
        <v>666086.03375268017</v>
      </c>
      <c r="AE80" s="65">
        <f>AE40+AE41</f>
        <v>679407.75442773383</v>
      </c>
      <c r="AF80" s="65">
        <f>AF40+AF41</f>
        <v>692995.90951628843</v>
      </c>
      <c r="AG80" s="65">
        <f>AG40+AG41</f>
        <v>706855.82770661439</v>
      </c>
      <c r="AH80" s="65">
        <f>AH40+AH41</f>
        <v>720992.94426074647</v>
      </c>
      <c r="AI80" s="65">
        <f>AI40+AI41</f>
        <v>735412.80314596149</v>
      </c>
      <c r="AJ80" s="65">
        <f>AJ40+AJ41</f>
        <v>750121.05920888053</v>
      </c>
      <c r="AK80" s="65">
        <f>AK40+AK41</f>
        <v>765123.48039305839</v>
      </c>
      <c r="AL80" s="65">
        <f>AL40+AL41</f>
        <v>780425.95000091952</v>
      </c>
      <c r="AM80" s="65">
        <f>AM40+AM41</f>
        <v>796034.46900093788</v>
      </c>
      <c r="AN80" s="65">
        <f>AN40+AN41</f>
        <v>811955.15838095662</v>
      </c>
      <c r="AO80" s="65">
        <f>AO40+AO41</f>
        <v>828194.26154857571</v>
      </c>
      <c r="AP80" s="65">
        <f>AP40+AP41</f>
        <v>844758.14677954733</v>
      </c>
      <c r="AQ80" s="65">
        <f>AQ40+AQ41</f>
        <v>861653.3097151384</v>
      </c>
      <c r="AR80" s="65">
        <f>AR40+AR41</f>
        <v>878886.3759094408</v>
      </c>
      <c r="AS80" s="65">
        <f>AS40+AS41</f>
        <v>896464.1034276298</v>
      </c>
      <c r="AT80" s="65">
        <f>AT40+AT41</f>
        <v>914393.38549618237</v>
      </c>
      <c r="AU80" s="65">
        <f>AU40+AU41</f>
        <v>932681.25320610602</v>
      </c>
      <c r="AV80" s="65">
        <f>AV40+AV41</f>
        <v>-48665.121729771956</v>
      </c>
    </row>
    <row r="81" spans="1:48" x14ac:dyDescent="0.2">
      <c r="A81" t="s">
        <v>54</v>
      </c>
      <c r="C81" s="11">
        <f t="shared" si="184"/>
        <v>10568958.164156053</v>
      </c>
      <c r="E81" s="66">
        <f>E44</f>
        <v>0</v>
      </c>
      <c r="F81" s="67">
        <f>F44</f>
        <v>0</v>
      </c>
      <c r="G81" s="67">
        <f>G44</f>
        <v>0</v>
      </c>
      <c r="H81" s="67">
        <f>H44</f>
        <v>285252.71039999998</v>
      </c>
      <c r="I81" s="67">
        <f>I44</f>
        <v>290957.764608</v>
      </c>
      <c r="J81" s="67">
        <f>J44</f>
        <v>296776.91990015999</v>
      </c>
      <c r="K81" s="67">
        <f>K44</f>
        <v>302712.4582981632</v>
      </c>
      <c r="L81" s="67">
        <f>L44</f>
        <v>308766.7074641264</v>
      </c>
      <c r="M81" s="67">
        <f>M44</f>
        <v>314942.04161340895</v>
      </c>
      <c r="N81" s="67">
        <f>N44</f>
        <v>321240.88244567713</v>
      </c>
      <c r="O81" s="67">
        <f>O44</f>
        <v>327665.70009459072</v>
      </c>
      <c r="P81" s="67">
        <f>P44</f>
        <v>334219.01409648248</v>
      </c>
      <c r="Q81" s="67">
        <f>Q44</f>
        <v>340903.39437841217</v>
      </c>
      <c r="R81" s="67">
        <f>R44</f>
        <v>347721.46226598037</v>
      </c>
      <c r="S81" s="67">
        <f>S44</f>
        <v>354675.89151130005</v>
      </c>
      <c r="T81" s="67">
        <f>T44</f>
        <v>361769.40934152593</v>
      </c>
      <c r="U81" s="67">
        <f>U44</f>
        <v>369004.79752835649</v>
      </c>
      <c r="V81" s="67">
        <f>V44</f>
        <v>376384.89347892365</v>
      </c>
      <c r="W81" s="67">
        <f>W44</f>
        <v>383912.59134850209</v>
      </c>
      <c r="X81" s="67">
        <f>X44</f>
        <v>391590.84317547211</v>
      </c>
      <c r="Y81" s="67">
        <f>Y44</f>
        <v>399422.66003898164</v>
      </c>
      <c r="Z81" s="67">
        <f>Z44</f>
        <v>407411.11323976121</v>
      </c>
      <c r="AA81" s="67">
        <f>AA44</f>
        <v>415559.33550455648</v>
      </c>
      <c r="AB81" s="67">
        <f>AB44</f>
        <v>423870.5222146475</v>
      </c>
      <c r="AC81" s="67">
        <f>AC44</f>
        <v>432347.9326589405</v>
      </c>
      <c r="AD81" s="67">
        <f>AD44</f>
        <v>440994.89131211932</v>
      </c>
      <c r="AE81" s="67">
        <f>AE44</f>
        <v>449814.78913836175</v>
      </c>
      <c r="AF81" s="67">
        <f>AF44</f>
        <v>458811.08492112887</v>
      </c>
      <c r="AG81" s="67">
        <f>AG44</f>
        <v>467987.30661955156</v>
      </c>
      <c r="AH81" s="67">
        <f>AH44</f>
        <v>477347.05275194254</v>
      </c>
      <c r="AI81" s="67">
        <f>AI44</f>
        <v>486893.99380698142</v>
      </c>
      <c r="AJ81" s="67">
        <f>AJ44</f>
        <v>496631.87368312094</v>
      </c>
      <c r="AK81" s="67">
        <f>AK44</f>
        <v>506564.51115678344</v>
      </c>
      <c r="AL81" s="67">
        <f>AL44</f>
        <v>516695.80137991917</v>
      </c>
      <c r="AM81" s="67">
        <f>AM44</f>
        <v>527029.71740751748</v>
      </c>
      <c r="AN81" s="67">
        <f>AN44</f>
        <v>537570.31175566779</v>
      </c>
      <c r="AO81" s="67">
        <f>AO44</f>
        <v>548321.71799078118</v>
      </c>
      <c r="AP81" s="67">
        <f>AP44</f>
        <v>559288.15235059685</v>
      </c>
      <c r="AQ81" s="67">
        <f>AQ44</f>
        <v>570473.91539760889</v>
      </c>
      <c r="AR81" s="67">
        <f>AR44</f>
        <v>581883.39370556083</v>
      </c>
      <c r="AS81" s="67">
        <f>AS44</f>
        <v>593521.06157967215</v>
      </c>
      <c r="AT81" s="67">
        <f>AT44</f>
        <v>605391.48281126563</v>
      </c>
      <c r="AU81" s="67">
        <f>AU44</f>
        <v>617499.3124674909</v>
      </c>
      <c r="AV81" s="67">
        <f>AV44</f>
        <v>0</v>
      </c>
    </row>
    <row r="82" spans="1:48" x14ac:dyDescent="0.2">
      <c r="A82" t="s">
        <v>102</v>
      </c>
      <c r="C82" s="11"/>
      <c r="E82" s="67">
        <f>E46</f>
        <v>0</v>
      </c>
      <c r="F82" s="67">
        <f>F46</f>
        <v>0</v>
      </c>
      <c r="G82" s="67">
        <f>G46</f>
        <v>0</v>
      </c>
      <c r="H82" s="67">
        <f>H46</f>
        <v>0</v>
      </c>
      <c r="I82" s="67">
        <f>I46</f>
        <v>0</v>
      </c>
      <c r="J82" s="67">
        <f>J46</f>
        <v>0</v>
      </c>
      <c r="K82" s="67">
        <f>K46</f>
        <v>0</v>
      </c>
      <c r="L82" s="67">
        <f>L46</f>
        <v>0</v>
      </c>
      <c r="M82" s="67">
        <f>M46</f>
        <v>0</v>
      </c>
      <c r="N82" s="67">
        <f>N46</f>
        <v>0</v>
      </c>
      <c r="O82" s="67">
        <f>O46</f>
        <v>0</v>
      </c>
      <c r="P82" s="67">
        <f>P46</f>
        <v>0</v>
      </c>
      <c r="Q82" s="67">
        <f>Q46</f>
        <v>0</v>
      </c>
      <c r="R82" s="67">
        <f>R46</f>
        <v>0</v>
      </c>
      <c r="S82" s="67">
        <f>S46</f>
        <v>0</v>
      </c>
      <c r="T82" s="67">
        <f>T46</f>
        <v>0</v>
      </c>
      <c r="U82" s="67">
        <f>U46</f>
        <v>0</v>
      </c>
      <c r="V82" s="67">
        <f>V46</f>
        <v>0</v>
      </c>
      <c r="W82" s="67">
        <f>W46</f>
        <v>0</v>
      </c>
      <c r="X82" s="67">
        <f>X46</f>
        <v>0</v>
      </c>
      <c r="Y82" s="67">
        <f>Y46</f>
        <v>0</v>
      </c>
      <c r="Z82" s="67">
        <f>Z46</f>
        <v>0</v>
      </c>
      <c r="AA82" s="67">
        <f>AA46</f>
        <v>0</v>
      </c>
      <c r="AB82" s="67">
        <f>AB46</f>
        <v>0</v>
      </c>
      <c r="AC82" s="67">
        <f>AC46</f>
        <v>0</v>
      </c>
      <c r="AD82" s="67">
        <f>AD46</f>
        <v>0</v>
      </c>
      <c r="AE82" s="67">
        <f>AE46</f>
        <v>0</v>
      </c>
      <c r="AF82" s="67">
        <f>AF46</f>
        <v>0</v>
      </c>
      <c r="AG82" s="67">
        <f>AG46</f>
        <v>0</v>
      </c>
      <c r="AH82" s="67">
        <f>AH46</f>
        <v>0</v>
      </c>
      <c r="AI82" s="67">
        <f>AI46</f>
        <v>0</v>
      </c>
      <c r="AJ82" s="67">
        <f>AJ46</f>
        <v>0</v>
      </c>
      <c r="AK82" s="67">
        <f>AK46</f>
        <v>0</v>
      </c>
      <c r="AL82" s="67">
        <f>AL46</f>
        <v>0</v>
      </c>
      <c r="AM82" s="67">
        <f>AM46</f>
        <v>0</v>
      </c>
      <c r="AN82" s="67">
        <f>AN46</f>
        <v>0</v>
      </c>
      <c r="AO82" s="67">
        <f>AO46</f>
        <v>0</v>
      </c>
      <c r="AP82" s="67">
        <f>AP46</f>
        <v>0</v>
      </c>
      <c r="AQ82" s="67">
        <f>AQ46</f>
        <v>0</v>
      </c>
      <c r="AR82" s="67">
        <f>AR46</f>
        <v>0</v>
      </c>
      <c r="AS82" s="67">
        <f>AS46</f>
        <v>0</v>
      </c>
      <c r="AT82" s="67">
        <f>AT46</f>
        <v>0</v>
      </c>
      <c r="AU82" s="67">
        <f>AU46</f>
        <v>0</v>
      </c>
      <c r="AV82" s="67">
        <f>AV46</f>
        <v>0</v>
      </c>
    </row>
    <row r="83" spans="1:48" x14ac:dyDescent="0.2">
      <c r="A83" s="56" t="s">
        <v>66</v>
      </c>
      <c r="C83" s="57">
        <f t="shared" si="184"/>
        <v>4963721.9482879862</v>
      </c>
      <c r="D83" s="56"/>
      <c r="E83" s="68">
        <f t="shared" ref="E83:G83" si="185">E80-E81-E82</f>
        <v>0</v>
      </c>
      <c r="F83" s="68">
        <f t="shared" si="185"/>
        <v>0</v>
      </c>
      <c r="G83" s="68">
        <f t="shared" si="185"/>
        <v>0</v>
      </c>
      <c r="H83" s="68">
        <f>H80-H81-H82</f>
        <v>-285252.71039999998</v>
      </c>
      <c r="I83" s="68">
        <f t="shared" ref="I83:AC83" si="186">I80-I81-I82</f>
        <v>148509.69235199998</v>
      </c>
      <c r="J83" s="68">
        <f t="shared" si="186"/>
        <v>151479.88619903999</v>
      </c>
      <c r="K83" s="68">
        <f t="shared" si="186"/>
        <v>154509.48392302083</v>
      </c>
      <c r="L83" s="68">
        <f t="shared" si="186"/>
        <v>157599.67360148119</v>
      </c>
      <c r="M83" s="68">
        <f t="shared" si="186"/>
        <v>160751.66707351088</v>
      </c>
      <c r="N83" s="68">
        <f t="shared" si="186"/>
        <v>163966.70041498105</v>
      </c>
      <c r="O83" s="68">
        <f t="shared" si="186"/>
        <v>167246.03442328068</v>
      </c>
      <c r="P83" s="68">
        <f t="shared" si="186"/>
        <v>170590.95511174621</v>
      </c>
      <c r="Q83" s="68">
        <f t="shared" si="186"/>
        <v>174002.77421398123</v>
      </c>
      <c r="R83" s="68">
        <f t="shared" si="186"/>
        <v>177482.82969826082</v>
      </c>
      <c r="S83" s="68">
        <f t="shared" si="186"/>
        <v>181032.48629222607</v>
      </c>
      <c r="T83" s="68">
        <f t="shared" si="186"/>
        <v>184653.13601807057</v>
      </c>
      <c r="U83" s="68">
        <f t="shared" si="186"/>
        <v>188346.19873843197</v>
      </c>
      <c r="V83" s="68">
        <f t="shared" si="186"/>
        <v>192113.12271320069</v>
      </c>
      <c r="W83" s="68">
        <f t="shared" si="186"/>
        <v>195955.38516746461</v>
      </c>
      <c r="X83" s="68">
        <f t="shared" si="186"/>
        <v>199874.49287081393</v>
      </c>
      <c r="Y83" s="68">
        <f t="shared" si="186"/>
        <v>203871.98272823013</v>
      </c>
      <c r="Z83" s="68">
        <f t="shared" si="186"/>
        <v>207949.42238279479</v>
      </c>
      <c r="AA83" s="68">
        <f t="shared" si="186"/>
        <v>212108.41083045065</v>
      </c>
      <c r="AB83" s="68">
        <f t="shared" si="186"/>
        <v>216350.57904705964</v>
      </c>
      <c r="AC83" s="68">
        <f t="shared" si="186"/>
        <v>220677.59062800085</v>
      </c>
      <c r="AD83" s="68">
        <f t="shared" ref="AD83" si="187">AD80-AD81-AD82</f>
        <v>225091.14244056086</v>
      </c>
      <c r="AE83" s="68">
        <f t="shared" ref="AE83" si="188">AE80-AE81-AE82</f>
        <v>229592.96528937208</v>
      </c>
      <c r="AF83" s="68">
        <f t="shared" ref="AF83" si="189">AF80-AF81-AF82</f>
        <v>234184.82459515956</v>
      </c>
      <c r="AG83" s="68">
        <f t="shared" ref="AG83" si="190">AG80-AG81-AG82</f>
        <v>238868.52108706284</v>
      </c>
      <c r="AH83" s="68">
        <f t="shared" ref="AH83" si="191">AH80-AH81-AH82</f>
        <v>243645.89150880394</v>
      </c>
      <c r="AI83" s="68">
        <f t="shared" ref="AI83" si="192">AI80-AI81-AI82</f>
        <v>248518.80933898006</v>
      </c>
      <c r="AJ83" s="68">
        <f t="shared" ref="AJ83" si="193">AJ80-AJ81-AJ82</f>
        <v>253489.18552575959</v>
      </c>
      <c r="AK83" s="68">
        <f t="shared" ref="AK83" si="194">AK80-AK81-AK82</f>
        <v>258558.96923627495</v>
      </c>
      <c r="AL83" s="68">
        <f t="shared" ref="AL83" si="195">AL80-AL81-AL82</f>
        <v>263730.14862100035</v>
      </c>
      <c r="AM83" s="68">
        <f t="shared" ref="AM83" si="196">AM80-AM81-AM82</f>
        <v>269004.7515934204</v>
      </c>
      <c r="AN83" s="68">
        <f t="shared" ref="AN83" si="197">AN80-AN81-AN82</f>
        <v>274384.84662528883</v>
      </c>
      <c r="AO83" s="68">
        <f t="shared" ref="AO83" si="198">AO80-AO81-AO82</f>
        <v>279872.54355779453</v>
      </c>
      <c r="AP83" s="68">
        <f t="shared" ref="AP83" si="199">AP80-AP81-AP82</f>
        <v>285469.99442895048</v>
      </c>
      <c r="AQ83" s="68">
        <f t="shared" ref="AQ83" si="200">AQ80-AQ81-AQ82</f>
        <v>291179.39431752951</v>
      </c>
      <c r="AR83" s="68">
        <f t="shared" ref="AR83" si="201">AR80-AR81-AR82</f>
        <v>297002.98220387998</v>
      </c>
      <c r="AS83" s="68">
        <f t="shared" ref="AS83" si="202">AS80-AS81-AS82</f>
        <v>302943.04184795765</v>
      </c>
      <c r="AT83" s="68">
        <f t="shared" ref="AT83" si="203">AT80-AT81-AT82</f>
        <v>309001.90268491674</v>
      </c>
      <c r="AU83" s="68">
        <f t="shared" ref="AU83" si="204">AU80-AU81-AU82</f>
        <v>315181.94073861511</v>
      </c>
      <c r="AV83" s="68">
        <f t="shared" ref="AV83" si="205">AV80-AV81-AV82</f>
        <v>-48665.121729771956</v>
      </c>
    </row>
    <row r="84" spans="1:48" x14ac:dyDescent="0.2">
      <c r="A84" t="s">
        <v>67</v>
      </c>
      <c r="C84" s="11">
        <f t="shared" ca="1" si="184"/>
        <v>1081576.0199999993</v>
      </c>
      <c r="E84" s="67">
        <f ca="1">E32+SUM(E76:OFFSET(E76,0,-MIN(E26-$E26+1,$M$13)+1))/$M$13</f>
        <v>0</v>
      </c>
      <c r="F84" s="67">
        <f ca="1">F32+SUM(F76:OFFSET(F76,0,-MIN(F26-$E26+1,$M$13)+1))/$M$13</f>
        <v>0</v>
      </c>
      <c r="G84" s="67">
        <f ca="1">G32+SUM(G76:OFFSET(G76,0,-MIN(G26-$E26+1,$M$13)+1))/$M$13</f>
        <v>0</v>
      </c>
      <c r="H84" s="67">
        <f ca="1">H32+SUM(H76:OFFSET(H76,0,-MIN(H26-$E26+1,$M$13)+1))/$M$13</f>
        <v>38627.714999999997</v>
      </c>
      <c r="I84" s="67">
        <f ca="1">I32+SUM(I76:OFFSET(I76,0,-MIN(I26-$E26+1,$M$13)+1))/$M$13</f>
        <v>38627.714999999997</v>
      </c>
      <c r="J84" s="67">
        <f ca="1">J32+SUM(J76:OFFSET(J76,0,-MIN(J26-$E26+1,$M$13)+1))/$M$13</f>
        <v>38627.714999999997</v>
      </c>
      <c r="K84" s="67">
        <f ca="1">K32+SUM(K76:OFFSET(K76,0,-MIN(K26-$E26+1,$M$13)+1))/$M$13</f>
        <v>38627.714999999997</v>
      </c>
      <c r="L84" s="67">
        <f ca="1">L32+SUM(L76:OFFSET(L76,0,-MIN(L26-$E26+1,$M$13)+1))/$M$13</f>
        <v>38627.714999999997</v>
      </c>
      <c r="M84" s="67">
        <f ca="1">M32+SUM(M76:OFFSET(M76,0,-MIN(M26-$E26+1,$M$13)+1))/$M$13</f>
        <v>38627.714999999997</v>
      </c>
      <c r="N84" s="67">
        <f ca="1">N32+SUM(N76:OFFSET(N76,0,-MIN(N26-$E26+1,$M$13)+1))/$M$13</f>
        <v>38627.714999999997</v>
      </c>
      <c r="O84" s="67">
        <f ca="1">O32+SUM(O76:OFFSET(O76,0,-MIN(O26-$E26+1,$M$13)+1))/$M$13</f>
        <v>38627.714999999997</v>
      </c>
      <c r="P84" s="67">
        <f ca="1">P32+SUM(P76:OFFSET(P76,0,-MIN(P26-$E26+1,$M$13)+1))/$M$13</f>
        <v>38627.714999999997</v>
      </c>
      <c r="Q84" s="67">
        <f ca="1">Q32+SUM(Q76:OFFSET(Q76,0,-MIN(Q26-$E26+1,$M$13)+1))/$M$13</f>
        <v>38627.714999999997</v>
      </c>
      <c r="R84" s="67">
        <f ca="1">R32+SUM(R76:OFFSET(R76,0,-MIN(R26-$E26+1,$M$13)+1))/$M$13</f>
        <v>38627.714999999997</v>
      </c>
      <c r="S84" s="67">
        <f ca="1">S32+SUM(S76:OFFSET(S76,0,-MIN(S26-$E26+1,$M$13)+1))/$M$13</f>
        <v>38627.714999999997</v>
      </c>
      <c r="T84" s="67">
        <f ca="1">T32+SUM(T76:OFFSET(T76,0,-MIN(T26-$E26+1,$M$13)+1))/$M$13</f>
        <v>38627.714999999997</v>
      </c>
      <c r="U84" s="67">
        <f ca="1">U32+SUM(U76:OFFSET(U76,0,-MIN(U26-$E26+1,$M$13)+1))/$M$13</f>
        <v>38627.714999999997</v>
      </c>
      <c r="V84" s="67">
        <f ca="1">V32+SUM(V76:OFFSET(V76,0,-MIN(V26-$E26+1,$M$13)+1))/$M$13</f>
        <v>38627.714999999997</v>
      </c>
      <c r="W84" s="67">
        <f ca="1">W32+SUM(W76:OFFSET(W76,0,-MIN(W26-$E26+1,$M$13)+1))/$M$13</f>
        <v>38627.714999999997</v>
      </c>
      <c r="X84" s="67">
        <f ca="1">X32+SUM(X76:OFFSET(X76,0,-MIN(X26-$E26+1,$M$13)+1))/$M$13</f>
        <v>38627.714999999997</v>
      </c>
      <c r="Y84" s="67">
        <f ca="1">Y32+SUM(Y76:OFFSET(Y76,0,-MIN(Y26-$E26+1,$M$13)+1))/$M$13</f>
        <v>38627.714999999997</v>
      </c>
      <c r="Z84" s="67">
        <f ca="1">Z32+SUM(Z76:OFFSET(Z76,0,-MIN(Z26-$E26+1,$M$13)+1))/$M$13</f>
        <v>38627.714999999997</v>
      </c>
      <c r="AA84" s="67">
        <f ca="1">AA32+SUM(AA76:OFFSET(AA76,0,-MIN(AA26-$E26+1,$M$13)+1))/$M$13</f>
        <v>38627.714999999997</v>
      </c>
      <c r="AB84" s="67">
        <f ca="1">AB32+SUM(AB76:OFFSET(AB76,0,-MIN(AB26-$E26+1,$M$13)+1))/$M$13</f>
        <v>38627.714999999997</v>
      </c>
      <c r="AC84" s="67">
        <f ca="1">AC32+SUM(AC76:OFFSET(AC76,0,-MIN(AC26-$E26+1,$M$13)+1))/$M$13</f>
        <v>38627.714999999997</v>
      </c>
      <c r="AD84" s="67">
        <f ca="1">AD32+SUM(AD76:OFFSET(AD76,0,-MIN(AD26-$E26+1,$M$13)+1))/$M$13</f>
        <v>38627.714999999997</v>
      </c>
      <c r="AE84" s="67">
        <f ca="1">AE32+SUM(AE76:OFFSET(AE76,0,-MIN(AE26-$E26+1,$M$13)+1))/$M$13</f>
        <v>38627.714999999997</v>
      </c>
      <c r="AF84" s="67">
        <f ca="1">AF32+SUM(AF76:OFFSET(AF76,0,-MIN(AF26-$E26+1,$M$13)+1))/$M$13</f>
        <v>38627.714999999997</v>
      </c>
      <c r="AG84" s="67">
        <f ca="1">AG32+SUM(AG76:OFFSET(AG76,0,-MIN(AG26-$E26+1,$M$13)+1))/$M$13</f>
        <v>38627.714999999997</v>
      </c>
      <c r="AH84" s="67">
        <f ca="1">AH32+SUM(AH76:OFFSET(AH76,0,-MIN(AH26-$E26+1,$M$13)+1))/$M$13</f>
        <v>38627.714999999997</v>
      </c>
      <c r="AI84" s="67">
        <f ca="1">AI32+SUM(AI76:OFFSET(AI76,0,-MIN(AI26-$E26+1,$M$13)+1))/$M$13</f>
        <v>38627.714999999997</v>
      </c>
      <c r="AJ84" s="67">
        <f ca="1">AJ32+SUM(AJ76:OFFSET(AJ76,0,-MIN(AJ26-$E26+1,$M$13)+1))/$M$13</f>
        <v>38627.714999999997</v>
      </c>
      <c r="AK84" s="67">
        <f ca="1">AK32+SUM(AK76:OFFSET(AK76,0,-MIN(AK26-$E26+1,$M$13)+1))/$M$13</f>
        <v>38627.714999999997</v>
      </c>
      <c r="AL84" s="67">
        <f ca="1">AL32+SUM(AL76:OFFSET(AL76,0,-MIN(AL26-$E26+1,$M$13)+1))/$M$13</f>
        <v>38627.714999999997</v>
      </c>
      <c r="AM84" s="67">
        <f ca="1">AM32+SUM(AM76:OFFSET(AM76,0,-MIN(AM26-$E26+1,$M$13)+1))/$M$13</f>
        <v>38627.714999999997</v>
      </c>
      <c r="AN84" s="67">
        <f ca="1">AN32+SUM(AN76:OFFSET(AN76,0,-MIN(AN26-$E26+1,$M$13)+1))/$M$13</f>
        <v>38627.714999999997</v>
      </c>
      <c r="AO84" s="67">
        <f ca="1">AO32+SUM(AO76:OFFSET(AO76,0,-MIN(AO26-$E26+1,$M$13)+1))/$M$13</f>
        <v>38627.714999999997</v>
      </c>
      <c r="AP84" s="67">
        <f ca="1">AP32+SUM(AP76:OFFSET(AP76,0,-MIN(AP26-$E26+1,$M$13)+1))/$M$13</f>
        <v>38627.714999999997</v>
      </c>
      <c r="AQ84" s="67">
        <f ca="1">AQ32+SUM(AQ76:OFFSET(AQ76,0,-MIN(AQ26-$E26+1,$M$13)+1))/$M$13</f>
        <v>38627.714999999997</v>
      </c>
      <c r="AR84" s="67">
        <f ca="1">AR32+SUM(AR76:OFFSET(AR76,0,-MIN(AR26-$E26+1,$M$13)+1))/$M$13</f>
        <v>38627.714999999997</v>
      </c>
      <c r="AS84" s="67">
        <f ca="1">AS32+SUM(AS76:OFFSET(AS76,0,-MIN(AS26-$E26+1,$M$13)+1))/$M$13</f>
        <v>38627.714999999997</v>
      </c>
      <c r="AT84" s="67">
        <f ca="1">AT32+SUM(AT76:OFFSET(AT76,0,-MIN(AT26-$E26+1,$M$13)+1))/$M$13</f>
        <v>38627.714999999997</v>
      </c>
      <c r="AU84" s="67">
        <f ca="1">AU32+SUM(AU76:OFFSET(AU76,0,-MIN(AU26-$E26+1,$M$13)+1))/$M$13</f>
        <v>38627.714999999997</v>
      </c>
      <c r="AV84" s="67">
        <f ca="1">AV32+SUM(AV76:OFFSET(AV76,0,-MIN(AV26-$E26+1,$M$13)+1))/$M$13</f>
        <v>0</v>
      </c>
    </row>
    <row r="85" spans="1:48" x14ac:dyDescent="0.2">
      <c r="A85" s="56" t="s">
        <v>68</v>
      </c>
      <c r="C85" s="57">
        <f t="shared" ca="1" si="184"/>
        <v>3882145.9282879867</v>
      </c>
      <c r="D85" s="56"/>
      <c r="E85" s="68">
        <f t="shared" ref="E85:G85" ca="1" si="206">E83-E84</f>
        <v>0</v>
      </c>
      <c r="F85" s="68">
        <f t="shared" ca="1" si="206"/>
        <v>0</v>
      </c>
      <c r="G85" s="68">
        <f t="shared" ca="1" si="206"/>
        <v>0</v>
      </c>
      <c r="H85" s="68">
        <f ca="1">H83-H84</f>
        <v>-323880.42539999995</v>
      </c>
      <c r="I85" s="68">
        <f t="shared" ref="I85:AC85" ca="1" si="207">I83-I84</f>
        <v>109881.97735199999</v>
      </c>
      <c r="J85" s="68">
        <f t="shared" ca="1" si="207"/>
        <v>112852.17119903999</v>
      </c>
      <c r="K85" s="68">
        <f t="shared" ca="1" si="207"/>
        <v>115881.76892302083</v>
      </c>
      <c r="L85" s="68">
        <f t="shared" ca="1" si="207"/>
        <v>118971.95860148119</v>
      </c>
      <c r="M85" s="68">
        <f t="shared" ca="1" si="207"/>
        <v>122123.95207351088</v>
      </c>
      <c r="N85" s="68">
        <f t="shared" ca="1" si="207"/>
        <v>125338.98541498106</v>
      </c>
      <c r="O85" s="68">
        <f t="shared" ca="1" si="207"/>
        <v>128618.31942328069</v>
      </c>
      <c r="P85" s="68">
        <f t="shared" ca="1" si="207"/>
        <v>131963.24011174621</v>
      </c>
      <c r="Q85" s="68">
        <f t="shared" ca="1" si="207"/>
        <v>135375.05921398124</v>
      </c>
      <c r="R85" s="68">
        <f t="shared" ca="1" si="207"/>
        <v>138855.11469826082</v>
      </c>
      <c r="S85" s="68">
        <f t="shared" ca="1" si="207"/>
        <v>142404.77129222607</v>
      </c>
      <c r="T85" s="68">
        <f t="shared" ca="1" si="207"/>
        <v>146025.42101807057</v>
      </c>
      <c r="U85" s="68">
        <f t="shared" ca="1" si="207"/>
        <v>149718.48373843197</v>
      </c>
      <c r="V85" s="68">
        <f t="shared" ca="1" si="207"/>
        <v>153485.40771320069</v>
      </c>
      <c r="W85" s="68">
        <f t="shared" ca="1" si="207"/>
        <v>157327.67016746462</v>
      </c>
      <c r="X85" s="68">
        <f t="shared" ca="1" si="207"/>
        <v>161246.77787081394</v>
      </c>
      <c r="Y85" s="68">
        <f t="shared" ca="1" si="207"/>
        <v>165244.26772823013</v>
      </c>
      <c r="Z85" s="68">
        <f t="shared" ca="1" si="207"/>
        <v>169321.70738279479</v>
      </c>
      <c r="AA85" s="68">
        <f t="shared" ca="1" si="207"/>
        <v>173480.69583045066</v>
      </c>
      <c r="AB85" s="68">
        <f t="shared" ca="1" si="207"/>
        <v>177722.86404705964</v>
      </c>
      <c r="AC85" s="68">
        <f t="shared" ca="1" si="207"/>
        <v>182049.87562800085</v>
      </c>
      <c r="AD85" s="68">
        <f t="shared" ref="AD85" ca="1" si="208">AD83-AD84</f>
        <v>186463.42744056086</v>
      </c>
      <c r="AE85" s="68">
        <f t="shared" ref="AE85" ca="1" si="209">AE83-AE84</f>
        <v>190965.25028937208</v>
      </c>
      <c r="AF85" s="68">
        <f t="shared" ref="AF85" ca="1" si="210">AF83-AF84</f>
        <v>195557.10959515956</v>
      </c>
      <c r="AG85" s="68">
        <f t="shared" ref="AG85" ca="1" si="211">AG83-AG84</f>
        <v>200240.80608706284</v>
      </c>
      <c r="AH85" s="68">
        <f t="shared" ref="AH85" ca="1" si="212">AH83-AH84</f>
        <v>205018.17650880394</v>
      </c>
      <c r="AI85" s="68">
        <f t="shared" ref="AI85" ca="1" si="213">AI83-AI84</f>
        <v>209891.09433898007</v>
      </c>
      <c r="AJ85" s="68">
        <f t="shared" ref="AJ85" ca="1" si="214">AJ83-AJ84</f>
        <v>214861.47052575959</v>
      </c>
      <c r="AK85" s="68">
        <f t="shared" ref="AK85" ca="1" si="215">AK83-AK84</f>
        <v>219931.25423627495</v>
      </c>
      <c r="AL85" s="68">
        <f t="shared" ref="AL85" ca="1" si="216">AL83-AL84</f>
        <v>225102.43362100035</v>
      </c>
      <c r="AM85" s="68">
        <f t="shared" ref="AM85" ca="1" si="217">AM83-AM84</f>
        <v>230377.0365934204</v>
      </c>
      <c r="AN85" s="68">
        <f t="shared" ref="AN85" ca="1" si="218">AN83-AN84</f>
        <v>235757.13162528884</v>
      </c>
      <c r="AO85" s="68">
        <f t="shared" ref="AO85" ca="1" si="219">AO83-AO84</f>
        <v>241244.82855779454</v>
      </c>
      <c r="AP85" s="68">
        <f t="shared" ref="AP85" ca="1" si="220">AP83-AP84</f>
        <v>246842.27942895048</v>
      </c>
      <c r="AQ85" s="68">
        <f t="shared" ref="AQ85" ca="1" si="221">AQ83-AQ84</f>
        <v>252551.67931752952</v>
      </c>
      <c r="AR85" s="68">
        <f t="shared" ref="AR85" ca="1" si="222">AR83-AR84</f>
        <v>258375.26720387998</v>
      </c>
      <c r="AS85" s="68">
        <f t="shared" ref="AS85" ca="1" si="223">AS83-AS84</f>
        <v>264315.32684795768</v>
      </c>
      <c r="AT85" s="68">
        <f t="shared" ref="AT85" ca="1" si="224">AT83-AT84</f>
        <v>270374.18768491677</v>
      </c>
      <c r="AU85" s="68">
        <f t="shared" ref="AU85" ca="1" si="225">AU83-AU84</f>
        <v>276554.22573861515</v>
      </c>
      <c r="AV85" s="68">
        <f t="shared" ref="AV85" ca="1" si="226">AV83-AV84</f>
        <v>-48665.121729771956</v>
      </c>
    </row>
    <row r="86" spans="1:48" x14ac:dyDescent="0.2">
      <c r="A86" t="s">
        <v>55</v>
      </c>
      <c r="C86" s="58">
        <f>SUM(E86:AI86)</f>
        <v>97938.574200000046</v>
      </c>
      <c r="E86" s="69">
        <f t="shared" ref="E86:AV86" si="227">E74-E75</f>
        <v>0</v>
      </c>
      <c r="F86" s="69">
        <f t="shared" si="227"/>
        <v>0</v>
      </c>
      <c r="G86" s="69">
        <f t="shared" si="227"/>
        <v>0</v>
      </c>
      <c r="H86" s="69">
        <f t="shared" si="227"/>
        <v>8895.42</v>
      </c>
      <c r="I86" s="69">
        <f t="shared" si="227"/>
        <v>8904.3154200000008</v>
      </c>
      <c r="J86" s="69">
        <f t="shared" si="227"/>
        <v>8435.6672400000007</v>
      </c>
      <c r="K86" s="69">
        <f t="shared" si="227"/>
        <v>7967.0190600000005</v>
      </c>
      <c r="L86" s="69">
        <f t="shared" si="227"/>
        <v>7498.3708800000013</v>
      </c>
      <c r="M86" s="69">
        <f t="shared" si="227"/>
        <v>7029.7227000000012</v>
      </c>
      <c r="N86" s="69">
        <f t="shared" si="227"/>
        <v>6561.0745200000019</v>
      </c>
      <c r="O86" s="69">
        <f t="shared" si="227"/>
        <v>6092.4263400000018</v>
      </c>
      <c r="P86" s="69">
        <f t="shared" si="227"/>
        <v>5623.7781600000026</v>
      </c>
      <c r="Q86" s="69">
        <f t="shared" si="227"/>
        <v>5155.1299800000024</v>
      </c>
      <c r="R86" s="69">
        <f t="shared" si="227"/>
        <v>4686.4818000000032</v>
      </c>
      <c r="S86" s="69">
        <f t="shared" si="227"/>
        <v>4217.8336200000031</v>
      </c>
      <c r="T86" s="69">
        <f t="shared" si="227"/>
        <v>3749.1854400000034</v>
      </c>
      <c r="U86" s="69">
        <f t="shared" si="227"/>
        <v>3280.5372600000037</v>
      </c>
      <c r="V86" s="69">
        <f t="shared" si="227"/>
        <v>2811.889080000004</v>
      </c>
      <c r="W86" s="69">
        <f t="shared" si="227"/>
        <v>2343.2409000000039</v>
      </c>
      <c r="X86" s="69">
        <f t="shared" si="227"/>
        <v>1874.5927200000042</v>
      </c>
      <c r="Y86" s="69">
        <f t="shared" si="227"/>
        <v>1405.9445400000041</v>
      </c>
      <c r="Z86" s="69">
        <f t="shared" si="227"/>
        <v>937.29636000000403</v>
      </c>
      <c r="AA86" s="69">
        <f t="shared" si="227"/>
        <v>468.64818000000406</v>
      </c>
      <c r="AB86" s="69">
        <f t="shared" si="227"/>
        <v>0</v>
      </c>
      <c r="AC86" s="69">
        <f t="shared" si="227"/>
        <v>0</v>
      </c>
      <c r="AD86" s="69">
        <f t="shared" si="227"/>
        <v>0</v>
      </c>
      <c r="AE86" s="69">
        <f t="shared" si="227"/>
        <v>0</v>
      </c>
      <c r="AF86" s="69">
        <f t="shared" si="227"/>
        <v>0</v>
      </c>
      <c r="AG86" s="69">
        <f t="shared" si="227"/>
        <v>0</v>
      </c>
      <c r="AH86" s="69">
        <f t="shared" si="227"/>
        <v>0</v>
      </c>
      <c r="AI86" s="69">
        <f t="shared" si="227"/>
        <v>0</v>
      </c>
      <c r="AJ86" s="69">
        <f t="shared" si="227"/>
        <v>0</v>
      </c>
      <c r="AK86" s="69">
        <f t="shared" si="227"/>
        <v>0</v>
      </c>
      <c r="AL86" s="69">
        <f t="shared" si="227"/>
        <v>0</v>
      </c>
      <c r="AM86" s="69">
        <f t="shared" si="227"/>
        <v>0</v>
      </c>
      <c r="AN86" s="69">
        <f t="shared" si="227"/>
        <v>0</v>
      </c>
      <c r="AO86" s="69">
        <f t="shared" si="227"/>
        <v>0</v>
      </c>
      <c r="AP86" s="69">
        <f t="shared" si="227"/>
        <v>0</v>
      </c>
      <c r="AQ86" s="69">
        <f t="shared" si="227"/>
        <v>0</v>
      </c>
      <c r="AR86" s="69">
        <f t="shared" si="227"/>
        <v>0</v>
      </c>
      <c r="AS86" s="69">
        <f t="shared" si="227"/>
        <v>0</v>
      </c>
      <c r="AT86" s="69">
        <f t="shared" si="227"/>
        <v>0</v>
      </c>
      <c r="AU86" s="69">
        <f t="shared" si="227"/>
        <v>0</v>
      </c>
      <c r="AV86" s="69">
        <f t="shared" si="227"/>
        <v>0</v>
      </c>
    </row>
    <row r="87" spans="1:48" x14ac:dyDescent="0.2">
      <c r="A87" s="56" t="s">
        <v>104</v>
      </c>
      <c r="C87" s="57">
        <f t="shared" ca="1" si="184"/>
        <v>3784207.354087987</v>
      </c>
      <c r="D87" s="56"/>
      <c r="E87" s="68">
        <f t="shared" ref="E87:G87" ca="1" si="228">E85-E86</f>
        <v>0</v>
      </c>
      <c r="F87" s="68">
        <f t="shared" ca="1" si="228"/>
        <v>0</v>
      </c>
      <c r="G87" s="68">
        <f t="shared" ca="1" si="228"/>
        <v>0</v>
      </c>
      <c r="H87" s="68">
        <f ca="1">H85-H86</f>
        <v>-332775.84539999993</v>
      </c>
      <c r="I87" s="68">
        <f t="shared" ref="I87:AC87" ca="1" si="229">I85-I86</f>
        <v>100977.66193199999</v>
      </c>
      <c r="J87" s="68">
        <f t="shared" ca="1" si="229"/>
        <v>104416.50395904</v>
      </c>
      <c r="K87" s="68">
        <f t="shared" ca="1" si="229"/>
        <v>107914.74986302083</v>
      </c>
      <c r="L87" s="68">
        <f t="shared" ca="1" si="229"/>
        <v>111473.58772148119</v>
      </c>
      <c r="M87" s="68">
        <f t="shared" ca="1" si="229"/>
        <v>115094.22937351088</v>
      </c>
      <c r="N87" s="68">
        <f t="shared" ca="1" si="229"/>
        <v>118777.91089498106</v>
      </c>
      <c r="O87" s="68">
        <f t="shared" ca="1" si="229"/>
        <v>122525.89308328068</v>
      </c>
      <c r="P87" s="68">
        <f t="shared" ca="1" si="229"/>
        <v>126339.46195174621</v>
      </c>
      <c r="Q87" s="68">
        <f t="shared" ca="1" si="229"/>
        <v>130219.92923398124</v>
      </c>
      <c r="R87" s="68">
        <f t="shared" ca="1" si="229"/>
        <v>134168.63289826081</v>
      </c>
      <c r="S87" s="68">
        <f t="shared" ca="1" si="229"/>
        <v>138186.93767222608</v>
      </c>
      <c r="T87" s="68">
        <f t="shared" ca="1" si="229"/>
        <v>142276.23557807057</v>
      </c>
      <c r="U87" s="68">
        <f t="shared" ca="1" si="229"/>
        <v>146437.94647843196</v>
      </c>
      <c r="V87" s="68">
        <f t="shared" ca="1" si="229"/>
        <v>150673.5186332007</v>
      </c>
      <c r="W87" s="68">
        <f t="shared" ca="1" si="229"/>
        <v>154984.42926746461</v>
      </c>
      <c r="X87" s="68">
        <f t="shared" ca="1" si="229"/>
        <v>159372.18515081392</v>
      </c>
      <c r="Y87" s="68">
        <f t="shared" ca="1" si="229"/>
        <v>163838.32318823013</v>
      </c>
      <c r="Z87" s="68">
        <f t="shared" ca="1" si="229"/>
        <v>168384.41102279478</v>
      </c>
      <c r="AA87" s="68">
        <f t="shared" ca="1" si="229"/>
        <v>173012.04765045064</v>
      </c>
      <c r="AB87" s="68">
        <f t="shared" ca="1" si="229"/>
        <v>177722.86404705964</v>
      </c>
      <c r="AC87" s="68">
        <f t="shared" ca="1" si="229"/>
        <v>182049.87562800085</v>
      </c>
      <c r="AD87" s="68">
        <f t="shared" ref="AD87" ca="1" si="230">AD85-AD86</f>
        <v>186463.42744056086</v>
      </c>
      <c r="AE87" s="68">
        <f t="shared" ref="AE87" ca="1" si="231">AE85-AE86</f>
        <v>190965.25028937208</v>
      </c>
      <c r="AF87" s="68">
        <f t="shared" ref="AF87" ca="1" si="232">AF85-AF86</f>
        <v>195557.10959515956</v>
      </c>
      <c r="AG87" s="68">
        <f t="shared" ref="AG87" ca="1" si="233">AG85-AG86</f>
        <v>200240.80608706284</v>
      </c>
      <c r="AH87" s="68">
        <f t="shared" ref="AH87" ca="1" si="234">AH85-AH86</f>
        <v>205018.17650880394</v>
      </c>
      <c r="AI87" s="68">
        <f t="shared" ref="AI87" ca="1" si="235">AI85-AI86</f>
        <v>209891.09433898007</v>
      </c>
      <c r="AJ87" s="68">
        <f t="shared" ref="AJ87" ca="1" si="236">AJ85-AJ86</f>
        <v>214861.47052575959</v>
      </c>
      <c r="AK87" s="68">
        <f t="shared" ref="AK87" ca="1" si="237">AK85-AK86</f>
        <v>219931.25423627495</v>
      </c>
      <c r="AL87" s="68">
        <f t="shared" ref="AL87" ca="1" si="238">AL85-AL86</f>
        <v>225102.43362100035</v>
      </c>
      <c r="AM87" s="68">
        <f t="shared" ref="AM87" ca="1" si="239">AM85-AM86</f>
        <v>230377.0365934204</v>
      </c>
      <c r="AN87" s="68">
        <f t="shared" ref="AN87" ca="1" si="240">AN85-AN86</f>
        <v>235757.13162528884</v>
      </c>
      <c r="AO87" s="68">
        <f t="shared" ref="AO87" ca="1" si="241">AO85-AO86</f>
        <v>241244.82855779454</v>
      </c>
      <c r="AP87" s="68">
        <f t="shared" ref="AP87" ca="1" si="242">AP85-AP86</f>
        <v>246842.27942895048</v>
      </c>
      <c r="AQ87" s="68">
        <f t="shared" ref="AQ87" ca="1" si="243">AQ85-AQ86</f>
        <v>252551.67931752952</v>
      </c>
      <c r="AR87" s="68">
        <f t="shared" ref="AR87" ca="1" si="244">AR85-AR86</f>
        <v>258375.26720387998</v>
      </c>
      <c r="AS87" s="68">
        <f t="shared" ref="AS87" ca="1" si="245">AS85-AS86</f>
        <v>264315.32684795768</v>
      </c>
      <c r="AT87" s="68">
        <f t="shared" ref="AT87" ca="1" si="246">AT85-AT86</f>
        <v>270374.18768491677</v>
      </c>
      <c r="AU87" s="68">
        <f t="shared" ref="AU87" ca="1" si="247">AU85-AU86</f>
        <v>276554.22573861515</v>
      </c>
      <c r="AV87" s="68">
        <f t="shared" ref="AV87" ca="1" si="248">AV85-AV86</f>
        <v>-48665.121729771956</v>
      </c>
    </row>
    <row r="88" spans="1:48" x14ac:dyDescent="0.2">
      <c r="A88" t="s">
        <v>103</v>
      </c>
      <c r="C88" s="11">
        <f ca="1">SUM(E88:AI88)</f>
        <v>1059578.0591446362</v>
      </c>
      <c r="E88" s="67">
        <f t="shared" ref="E88:G88" ca="1" si="249">E87*$M$12</f>
        <v>0</v>
      </c>
      <c r="F88" s="67">
        <f t="shared" ca="1" si="249"/>
        <v>0</v>
      </c>
      <c r="G88" s="67">
        <f t="shared" ca="1" si="249"/>
        <v>0</v>
      </c>
      <c r="H88" s="67">
        <f ca="1">H87*$M$12</f>
        <v>-93177.236711999984</v>
      </c>
      <c r="I88" s="67">
        <f t="shared" ref="I88:AC88" ca="1" si="250">I87*$M$12</f>
        <v>28273.745340959998</v>
      </c>
      <c r="J88" s="67">
        <f t="shared" ca="1" si="250"/>
        <v>29236.621108531202</v>
      </c>
      <c r="K88" s="67">
        <f t="shared" ca="1" si="250"/>
        <v>30216.129961645835</v>
      </c>
      <c r="L88" s="67">
        <f t="shared" ca="1" si="250"/>
        <v>31212.604562014738</v>
      </c>
      <c r="M88" s="67">
        <f t="shared" ca="1" si="250"/>
        <v>32226.384224583049</v>
      </c>
      <c r="N88" s="67">
        <f t="shared" ca="1" si="250"/>
        <v>33257.815050594698</v>
      </c>
      <c r="O88" s="67">
        <f t="shared" ca="1" si="250"/>
        <v>34307.250063318592</v>
      </c>
      <c r="P88" s="67">
        <f t="shared" ca="1" si="250"/>
        <v>35375.049346488944</v>
      </c>
      <c r="Q88" s="67">
        <f t="shared" ca="1" si="250"/>
        <v>36461.580185514751</v>
      </c>
      <c r="R88" s="67">
        <f t="shared" ca="1" si="250"/>
        <v>37567.217211513031</v>
      </c>
      <c r="S88" s="67">
        <f t="shared" ca="1" si="250"/>
        <v>38692.342548223307</v>
      </c>
      <c r="T88" s="67">
        <f t="shared" ca="1" si="250"/>
        <v>39837.345961859763</v>
      </c>
      <c r="U88" s="67">
        <f t="shared" ca="1" si="250"/>
        <v>41002.625013960955</v>
      </c>
      <c r="V88" s="67">
        <f t="shared" ca="1" si="250"/>
        <v>42188.585217296197</v>
      </c>
      <c r="W88" s="67">
        <f t="shared" ca="1" si="250"/>
        <v>43395.640194890097</v>
      </c>
      <c r="X88" s="67">
        <f t="shared" ca="1" si="250"/>
        <v>44624.211842227902</v>
      </c>
      <c r="Y88" s="67">
        <f t="shared" ca="1" si="250"/>
        <v>45874.730492704439</v>
      </c>
      <c r="Z88" s="67">
        <f t="shared" ca="1" si="250"/>
        <v>47147.635086382543</v>
      </c>
      <c r="AA88" s="67">
        <f t="shared" ca="1" si="250"/>
        <v>48443.373342126186</v>
      </c>
      <c r="AB88" s="67">
        <f t="shared" ca="1" si="250"/>
        <v>49762.401933176705</v>
      </c>
      <c r="AC88" s="67">
        <f t="shared" ca="1" si="250"/>
        <v>50973.965175840247</v>
      </c>
      <c r="AD88" s="67">
        <f t="shared" ref="AD88" ca="1" si="251">AD87*$M$12</f>
        <v>52209.759683357042</v>
      </c>
      <c r="AE88" s="67">
        <f t="shared" ref="AE88" ca="1" si="252">AE87*$M$12</f>
        <v>53470.270081024188</v>
      </c>
      <c r="AF88" s="67">
        <f t="shared" ref="AF88" ca="1" si="253">AF87*$M$12</f>
        <v>54755.990686644684</v>
      </c>
      <c r="AG88" s="67">
        <f t="shared" ref="AG88" ca="1" si="254">AG87*$M$12</f>
        <v>56067.425704377602</v>
      </c>
      <c r="AH88" s="67">
        <f t="shared" ref="AH88" ca="1" si="255">AH87*$M$12</f>
        <v>57405.089422465106</v>
      </c>
      <c r="AI88" s="67">
        <f t="shared" ref="AI88" ca="1" si="256">AI87*$M$12</f>
        <v>58769.506414914424</v>
      </c>
      <c r="AJ88" s="67">
        <f t="shared" ref="AJ88" ca="1" si="257">AJ87*$M$12</f>
        <v>60161.211747212692</v>
      </c>
      <c r="AK88" s="67">
        <f t="shared" ref="AK88" ca="1" si="258">AK87*$M$12</f>
        <v>61580.751186156995</v>
      </c>
      <c r="AL88" s="67">
        <f t="shared" ref="AL88" ca="1" si="259">AL87*$M$12</f>
        <v>63028.681413880106</v>
      </c>
      <c r="AM88" s="67">
        <f t="shared" ref="AM88" ca="1" si="260">AM87*$M$12</f>
        <v>64505.570246157717</v>
      </c>
      <c r="AN88" s="67">
        <f t="shared" ref="AN88" ca="1" si="261">AN87*$M$12</f>
        <v>66011.996855080884</v>
      </c>
      <c r="AO88" s="67">
        <f t="shared" ref="AO88" ca="1" si="262">AO87*$M$12</f>
        <v>67548.551996182476</v>
      </c>
      <c r="AP88" s="67">
        <f t="shared" ref="AP88" ca="1" si="263">AP87*$M$12</f>
        <v>69115.838240106139</v>
      </c>
      <c r="AQ88" s="67">
        <f t="shared" ref="AQ88" ca="1" si="264">AQ87*$M$12</f>
        <v>70714.470208908271</v>
      </c>
      <c r="AR88" s="67">
        <f t="shared" ref="AR88" ca="1" si="265">AR87*$M$12</f>
        <v>72345.074817086395</v>
      </c>
      <c r="AS88" s="67">
        <f t="shared" ref="AS88" ca="1" si="266">AS87*$M$12</f>
        <v>74008.291517428152</v>
      </c>
      <c r="AT88" s="67">
        <f t="shared" ref="AT88" ca="1" si="267">AT87*$M$12</f>
        <v>75704.77255177671</v>
      </c>
      <c r="AU88" s="67">
        <f t="shared" ref="AU88" ca="1" si="268">AU87*$M$12</f>
        <v>77435.183206812246</v>
      </c>
      <c r="AV88" s="67">
        <f t="shared" ref="AV88" ca="1" si="269">AV87*$M$12</f>
        <v>-13626.234084336149</v>
      </c>
    </row>
    <row r="89" spans="1:48" x14ac:dyDescent="0.2">
      <c r="A89" s="56" t="s">
        <v>69</v>
      </c>
      <c r="C89" s="57">
        <f ca="1">SUM(E89:AI89)</f>
        <v>2724629.2949433494</v>
      </c>
      <c r="D89" s="56"/>
      <c r="E89" s="70">
        <f t="shared" ref="E89:G89" ca="1" si="270">E87-E88</f>
        <v>0</v>
      </c>
      <c r="F89" s="70">
        <f t="shared" ca="1" si="270"/>
        <v>0</v>
      </c>
      <c r="G89" s="70">
        <f t="shared" ca="1" si="270"/>
        <v>0</v>
      </c>
      <c r="H89" s="70">
        <f ca="1">H87-H88</f>
        <v>-239598.60868799995</v>
      </c>
      <c r="I89" s="70">
        <f t="shared" ref="I89:AC89" ca="1" si="271">I87-I88</f>
        <v>72703.91659103999</v>
      </c>
      <c r="J89" s="70">
        <f t="shared" ca="1" si="271"/>
        <v>75179.882850508788</v>
      </c>
      <c r="K89" s="70">
        <f t="shared" ca="1" si="271"/>
        <v>77698.619901375001</v>
      </c>
      <c r="L89" s="70">
        <f t="shared" ca="1" si="271"/>
        <v>80260.983159466457</v>
      </c>
      <c r="M89" s="70">
        <f t="shared" ca="1" si="271"/>
        <v>82867.845148927838</v>
      </c>
      <c r="N89" s="70">
        <f t="shared" ca="1" si="271"/>
        <v>85520.095844386364</v>
      </c>
      <c r="O89" s="70">
        <f t="shared" ca="1" si="271"/>
        <v>88218.643019962095</v>
      </c>
      <c r="P89" s="70">
        <f t="shared" ca="1" si="271"/>
        <v>90964.412605257268</v>
      </c>
      <c r="Q89" s="70">
        <f t="shared" ca="1" si="271"/>
        <v>93758.34904846648</v>
      </c>
      <c r="R89" s="70">
        <f t="shared" ca="1" si="271"/>
        <v>96601.415686747787</v>
      </c>
      <c r="S89" s="70">
        <f t="shared" ca="1" si="271"/>
        <v>99494.595124002779</v>
      </c>
      <c r="T89" s="70">
        <f t="shared" ca="1" si="271"/>
        <v>102438.8896162108</v>
      </c>
      <c r="U89" s="70">
        <f t="shared" ca="1" si="271"/>
        <v>105435.321464471</v>
      </c>
      <c r="V89" s="70">
        <f t="shared" ca="1" si="271"/>
        <v>108484.9334159045</v>
      </c>
      <c r="W89" s="70">
        <f t="shared" ca="1" si="271"/>
        <v>111588.78907257452</v>
      </c>
      <c r="X89" s="70">
        <f t="shared" ca="1" si="271"/>
        <v>114747.97330858602</v>
      </c>
      <c r="Y89" s="70">
        <f t="shared" ca="1" si="271"/>
        <v>117963.5926955257</v>
      </c>
      <c r="Z89" s="70">
        <f t="shared" ca="1" si="271"/>
        <v>121236.77593641225</v>
      </c>
      <c r="AA89" s="70">
        <f t="shared" ca="1" si="271"/>
        <v>124568.67430832445</v>
      </c>
      <c r="AB89" s="70">
        <f t="shared" ca="1" si="271"/>
        <v>127960.46211388294</v>
      </c>
      <c r="AC89" s="70">
        <f t="shared" ca="1" si="271"/>
        <v>131075.91045216061</v>
      </c>
      <c r="AD89" s="70">
        <f t="shared" ref="AD89" ca="1" si="272">AD87-AD88</f>
        <v>134253.6677572038</v>
      </c>
      <c r="AE89" s="70">
        <f t="shared" ref="AE89" ca="1" si="273">AE87-AE88</f>
        <v>137494.9802083479</v>
      </c>
      <c r="AF89" s="70">
        <f t="shared" ref="AF89" ca="1" si="274">AF87-AF88</f>
        <v>140801.11890851488</v>
      </c>
      <c r="AG89" s="70">
        <f t="shared" ref="AG89" ca="1" si="275">AG87-AG88</f>
        <v>144173.38038268522</v>
      </c>
      <c r="AH89" s="70">
        <f t="shared" ref="AH89" ca="1" si="276">AH87-AH88</f>
        <v>147613.08708633884</v>
      </c>
      <c r="AI89" s="70">
        <f t="shared" ref="AI89" ca="1" si="277">AI87-AI88</f>
        <v>151121.58792406565</v>
      </c>
      <c r="AJ89" s="70">
        <f t="shared" ref="AJ89" ca="1" si="278">AJ87-AJ88</f>
        <v>154700.25877854691</v>
      </c>
      <c r="AK89" s="70">
        <f t="shared" ref="AK89" ca="1" si="279">AK87-AK88</f>
        <v>158350.50305011796</v>
      </c>
      <c r="AL89" s="70">
        <f t="shared" ref="AL89" ca="1" si="280">AL87-AL88</f>
        <v>162073.75220712024</v>
      </c>
      <c r="AM89" s="70">
        <f t="shared" ref="AM89" ca="1" si="281">AM87-AM88</f>
        <v>165871.46634726267</v>
      </c>
      <c r="AN89" s="70">
        <f t="shared" ref="AN89" ca="1" si="282">AN87-AN88</f>
        <v>169745.13477020795</v>
      </c>
      <c r="AO89" s="70">
        <f t="shared" ref="AO89" ca="1" si="283">AO87-AO88</f>
        <v>173696.27656161206</v>
      </c>
      <c r="AP89" s="70">
        <f t="shared" ref="AP89" ca="1" si="284">AP87-AP88</f>
        <v>177726.44118884433</v>
      </c>
      <c r="AQ89" s="70">
        <f t="shared" ref="AQ89" ca="1" si="285">AQ87-AQ88</f>
        <v>181837.20910862123</v>
      </c>
      <c r="AR89" s="70">
        <f t="shared" ref="AR89" ca="1" si="286">AR87-AR88</f>
        <v>186030.19238679358</v>
      </c>
      <c r="AS89" s="70">
        <f t="shared" ref="AS89" ca="1" si="287">AS87-AS88</f>
        <v>190307.03533052953</v>
      </c>
      <c r="AT89" s="70">
        <f t="shared" ref="AT89" ca="1" si="288">AT87-AT88</f>
        <v>194669.41513314005</v>
      </c>
      <c r="AU89" s="70">
        <f t="shared" ref="AU89" ca="1" si="289">AU87-AU88</f>
        <v>199119.0425318029</v>
      </c>
      <c r="AV89" s="70">
        <f t="shared" ref="AV89" ca="1" si="290">AV87-AV88</f>
        <v>-35038.887645435811</v>
      </c>
    </row>
    <row r="90" spans="1:48" x14ac:dyDescent="0.2">
      <c r="B90" s="11"/>
    </row>
    <row r="91" spans="1:48" x14ac:dyDescent="0.2">
      <c r="A91" s="54" t="s">
        <v>51</v>
      </c>
      <c r="E91" s="3">
        <f>M3</f>
        <v>2022</v>
      </c>
      <c r="F91" s="3">
        <f>E91+1</f>
        <v>2023</v>
      </c>
      <c r="G91" s="3">
        <f t="shared" ref="G91:AC91" si="291">F91+1</f>
        <v>2024</v>
      </c>
      <c r="H91" s="3">
        <f t="shared" si="291"/>
        <v>2025</v>
      </c>
      <c r="I91" s="3">
        <f t="shared" si="291"/>
        <v>2026</v>
      </c>
      <c r="J91" s="3">
        <f t="shared" si="291"/>
        <v>2027</v>
      </c>
      <c r="K91" s="3">
        <f t="shared" si="291"/>
        <v>2028</v>
      </c>
      <c r="L91" s="3">
        <f t="shared" si="291"/>
        <v>2029</v>
      </c>
      <c r="M91" s="3">
        <f t="shared" si="291"/>
        <v>2030</v>
      </c>
      <c r="N91" s="3">
        <f t="shared" si="291"/>
        <v>2031</v>
      </c>
      <c r="O91" s="3">
        <f t="shared" si="291"/>
        <v>2032</v>
      </c>
      <c r="P91" s="3">
        <f t="shared" si="291"/>
        <v>2033</v>
      </c>
      <c r="Q91" s="3">
        <f t="shared" si="291"/>
        <v>2034</v>
      </c>
      <c r="R91" s="3">
        <f t="shared" si="291"/>
        <v>2035</v>
      </c>
      <c r="S91" s="3">
        <f t="shared" si="291"/>
        <v>2036</v>
      </c>
      <c r="T91" s="3">
        <f t="shared" si="291"/>
        <v>2037</v>
      </c>
      <c r="U91" s="3">
        <f t="shared" si="291"/>
        <v>2038</v>
      </c>
      <c r="V91" s="3">
        <f t="shared" si="291"/>
        <v>2039</v>
      </c>
      <c r="W91" s="3">
        <f t="shared" si="291"/>
        <v>2040</v>
      </c>
      <c r="X91" s="3">
        <f t="shared" si="291"/>
        <v>2041</v>
      </c>
      <c r="Y91" s="3">
        <f t="shared" si="291"/>
        <v>2042</v>
      </c>
      <c r="Z91" s="3">
        <f t="shared" si="291"/>
        <v>2043</v>
      </c>
      <c r="AA91" s="3">
        <f t="shared" si="291"/>
        <v>2044</v>
      </c>
      <c r="AB91" s="3">
        <f t="shared" si="291"/>
        <v>2045</v>
      </c>
      <c r="AC91" s="3">
        <f t="shared" si="291"/>
        <v>2046</v>
      </c>
      <c r="AD91" s="3">
        <f t="shared" ref="AD91" si="292">AC91+1</f>
        <v>2047</v>
      </c>
      <c r="AE91" s="3">
        <f t="shared" ref="AE91" si="293">AD91+1</f>
        <v>2048</v>
      </c>
      <c r="AF91" s="3">
        <f t="shared" ref="AF91" si="294">AE91+1</f>
        <v>2049</v>
      </c>
      <c r="AG91" s="3">
        <f t="shared" ref="AG91" si="295">AF91+1</f>
        <v>2050</v>
      </c>
      <c r="AH91" s="3">
        <f t="shared" ref="AH91" si="296">AG91+1</f>
        <v>2051</v>
      </c>
      <c r="AI91" s="3">
        <f t="shared" ref="AI91" si="297">AH91+1</f>
        <v>2052</v>
      </c>
      <c r="AJ91" s="3">
        <f t="shared" ref="AJ91" si="298">AI91+1</f>
        <v>2053</v>
      </c>
      <c r="AK91" s="3">
        <f t="shared" ref="AK91" si="299">AJ91+1</f>
        <v>2054</v>
      </c>
      <c r="AL91" s="3">
        <f t="shared" ref="AL91" si="300">AK91+1</f>
        <v>2055</v>
      </c>
      <c r="AM91" s="3">
        <f t="shared" ref="AM91" si="301">AL91+1</f>
        <v>2056</v>
      </c>
      <c r="AN91" s="3">
        <f t="shared" ref="AN91" si="302">AM91+1</f>
        <v>2057</v>
      </c>
      <c r="AO91" s="3">
        <f t="shared" ref="AO91" si="303">AN91+1</f>
        <v>2058</v>
      </c>
      <c r="AP91" s="3">
        <f t="shared" ref="AP91" si="304">AO91+1</f>
        <v>2059</v>
      </c>
      <c r="AQ91" s="3">
        <f t="shared" ref="AQ91" si="305">AP91+1</f>
        <v>2060</v>
      </c>
      <c r="AR91" s="3">
        <f t="shared" ref="AR91" si="306">AQ91+1</f>
        <v>2061</v>
      </c>
      <c r="AS91" s="3">
        <f t="shared" ref="AS91" si="307">AR91+1</f>
        <v>2062</v>
      </c>
      <c r="AT91" s="3">
        <f t="shared" ref="AT91" si="308">AS91+1</f>
        <v>2063</v>
      </c>
      <c r="AU91" s="3">
        <f t="shared" ref="AU91" si="309">AT91+1</f>
        <v>2064</v>
      </c>
      <c r="AV91" s="3">
        <f t="shared" ref="AV91" si="310">AU91+1</f>
        <v>2065</v>
      </c>
    </row>
    <row r="92" spans="1:48" s="116" customFormat="1" x14ac:dyDescent="0.2">
      <c r="A92" s="116" t="s">
        <v>99</v>
      </c>
      <c r="B92" s="117" t="s">
        <v>53</v>
      </c>
      <c r="C92" s="116">
        <f>SUM(E92:AV92)</f>
        <v>25544705.943781644</v>
      </c>
      <c r="E92" s="118"/>
      <c r="F92" s="119"/>
      <c r="G92" s="119"/>
      <c r="H92" s="119">
        <f>H40+H41</f>
        <v>0</v>
      </c>
      <c r="I92" s="119">
        <f>I40+I41</f>
        <v>439467.45695999998</v>
      </c>
      <c r="J92" s="119">
        <f>J40+J41</f>
        <v>448256.80609919998</v>
      </c>
      <c r="K92" s="119">
        <f>K40+K41</f>
        <v>457221.94222118403</v>
      </c>
      <c r="L92" s="119">
        <f>L40+L41</f>
        <v>466366.38106560759</v>
      </c>
      <c r="M92" s="119">
        <f>M40+M41</f>
        <v>475693.70868691982</v>
      </c>
      <c r="N92" s="119">
        <f>N40+N41</f>
        <v>485207.58286065818</v>
      </c>
      <c r="O92" s="119">
        <f>O40+O41</f>
        <v>494911.7345178714</v>
      </c>
      <c r="P92" s="119">
        <f>P40+P41</f>
        <v>504809.96920822869</v>
      </c>
      <c r="Q92" s="119">
        <f>Q40+Q41</f>
        <v>514906.1685923934</v>
      </c>
      <c r="R92" s="119">
        <f>R40+R41</f>
        <v>525204.29196424119</v>
      </c>
      <c r="S92" s="119">
        <f>S40+S41</f>
        <v>535708.37780352612</v>
      </c>
      <c r="T92" s="119">
        <f>T40+T41</f>
        <v>546422.54535959649</v>
      </c>
      <c r="U92" s="119">
        <f>U40+U41</f>
        <v>557350.99626678845</v>
      </c>
      <c r="V92" s="119">
        <f>V40+V41</f>
        <v>568498.01619212434</v>
      </c>
      <c r="W92" s="119">
        <f>W40+W41</f>
        <v>579867.9765159667</v>
      </c>
      <c r="X92" s="119">
        <f>X40+X41</f>
        <v>591465.33604628604</v>
      </c>
      <c r="Y92" s="119">
        <f>Y40+Y41</f>
        <v>603294.64276721177</v>
      </c>
      <c r="Z92" s="119">
        <f>Z40+Z41</f>
        <v>615360.535622556</v>
      </c>
      <c r="AA92" s="119">
        <f>AA40+AA41</f>
        <v>627667.74633500713</v>
      </c>
      <c r="AB92" s="119">
        <f>AB40+AB41</f>
        <v>640221.10126170714</v>
      </c>
      <c r="AC92" s="119">
        <f>AC40+AC41</f>
        <v>653025.52328694134</v>
      </c>
      <c r="AD92" s="119">
        <f>AD40+AD41</f>
        <v>666086.03375268017</v>
      </c>
      <c r="AE92" s="119">
        <f>AE40+AE41</f>
        <v>679407.75442773383</v>
      </c>
      <c r="AF92" s="119">
        <f>AF40+AF41</f>
        <v>692995.90951628843</v>
      </c>
      <c r="AG92" s="119">
        <f>AG40+AG41</f>
        <v>706855.82770661439</v>
      </c>
      <c r="AH92" s="119">
        <f>AH40+AH41</f>
        <v>720992.94426074647</v>
      </c>
      <c r="AI92" s="119">
        <f>AI40+AI41</f>
        <v>735412.80314596149</v>
      </c>
      <c r="AJ92" s="119">
        <f>AJ40+AJ41</f>
        <v>750121.05920888053</v>
      </c>
      <c r="AK92" s="119">
        <f>AK40+AK41</f>
        <v>765123.48039305839</v>
      </c>
      <c r="AL92" s="119">
        <f>AL40+AL41</f>
        <v>780425.95000091952</v>
      </c>
      <c r="AM92" s="119">
        <f>AM40+AM41</f>
        <v>796034.46900093788</v>
      </c>
      <c r="AN92" s="119">
        <f>AN40+AN41</f>
        <v>811955.15838095662</v>
      </c>
      <c r="AO92" s="119">
        <f>AO40+AO41</f>
        <v>828194.26154857571</v>
      </c>
      <c r="AP92" s="119">
        <f>AP40+AP41</f>
        <v>844758.14677954733</v>
      </c>
      <c r="AQ92" s="119">
        <f>AQ40+AQ41</f>
        <v>861653.3097151384</v>
      </c>
      <c r="AR92" s="119">
        <f>AR40+AR41</f>
        <v>878886.3759094408</v>
      </c>
      <c r="AS92" s="119">
        <f>AS40+AS41</f>
        <v>896464.1034276298</v>
      </c>
      <c r="AT92" s="119">
        <f>AT40+AT41</f>
        <v>914393.38549618237</v>
      </c>
      <c r="AU92" s="119">
        <f>AU40+AU41</f>
        <v>932681.25320610602</v>
      </c>
      <c r="AV92" s="119">
        <f>AV40+AV41</f>
        <v>-48665.121729771956</v>
      </c>
    </row>
    <row r="93" spans="1:48" s="116" customFormat="1" x14ac:dyDescent="0.2">
      <c r="A93" s="116" t="s">
        <v>54</v>
      </c>
      <c r="B93" s="117" t="s">
        <v>53</v>
      </c>
      <c r="C93" s="116">
        <f>SUM(E93:AV93)</f>
        <v>17229829.415842038</v>
      </c>
      <c r="E93" s="120"/>
      <c r="F93" s="121"/>
      <c r="G93" s="121"/>
      <c r="H93" s="121">
        <f>H44</f>
        <v>285252.71039999998</v>
      </c>
      <c r="I93" s="121">
        <f>I44</f>
        <v>290957.764608</v>
      </c>
      <c r="J93" s="121">
        <f>J44</f>
        <v>296776.91990015999</v>
      </c>
      <c r="K93" s="121">
        <f>K44</f>
        <v>302712.4582981632</v>
      </c>
      <c r="L93" s="121">
        <f>L44</f>
        <v>308766.7074641264</v>
      </c>
      <c r="M93" s="121">
        <f>M44</f>
        <v>314942.04161340895</v>
      </c>
      <c r="N93" s="121">
        <f>N44</f>
        <v>321240.88244567713</v>
      </c>
      <c r="O93" s="121">
        <f>O44</f>
        <v>327665.70009459072</v>
      </c>
      <c r="P93" s="121">
        <f>P44</f>
        <v>334219.01409648248</v>
      </c>
      <c r="Q93" s="121">
        <f>Q44</f>
        <v>340903.39437841217</v>
      </c>
      <c r="R93" s="121">
        <f>R44</f>
        <v>347721.46226598037</v>
      </c>
      <c r="S93" s="121">
        <f>S44</f>
        <v>354675.89151130005</v>
      </c>
      <c r="T93" s="121">
        <f>T44</f>
        <v>361769.40934152593</v>
      </c>
      <c r="U93" s="121">
        <f>U44</f>
        <v>369004.79752835649</v>
      </c>
      <c r="V93" s="121">
        <f>V44</f>
        <v>376384.89347892365</v>
      </c>
      <c r="W93" s="121">
        <f>W44</f>
        <v>383912.59134850209</v>
      </c>
      <c r="X93" s="121">
        <f>X44</f>
        <v>391590.84317547211</v>
      </c>
      <c r="Y93" s="121">
        <f>Y44</f>
        <v>399422.66003898164</v>
      </c>
      <c r="Z93" s="121">
        <f>Z44</f>
        <v>407411.11323976121</v>
      </c>
      <c r="AA93" s="121">
        <f>AA44</f>
        <v>415559.33550455648</v>
      </c>
      <c r="AB93" s="121">
        <f>AB44</f>
        <v>423870.5222146475</v>
      </c>
      <c r="AC93" s="121">
        <f>AC44</f>
        <v>432347.9326589405</v>
      </c>
      <c r="AD93" s="121">
        <f>AD44</f>
        <v>440994.89131211932</v>
      </c>
      <c r="AE93" s="121">
        <f>AE44</f>
        <v>449814.78913836175</v>
      </c>
      <c r="AF93" s="121">
        <f>AF44</f>
        <v>458811.08492112887</v>
      </c>
      <c r="AG93" s="121">
        <f>AG44</f>
        <v>467987.30661955156</v>
      </c>
      <c r="AH93" s="121">
        <f>AH44</f>
        <v>477347.05275194254</v>
      </c>
      <c r="AI93" s="121">
        <f>AI44</f>
        <v>486893.99380698142</v>
      </c>
      <c r="AJ93" s="121">
        <f>AJ44</f>
        <v>496631.87368312094</v>
      </c>
      <c r="AK93" s="121">
        <f>AK44</f>
        <v>506564.51115678344</v>
      </c>
      <c r="AL93" s="121">
        <f>AL44</f>
        <v>516695.80137991917</v>
      </c>
      <c r="AM93" s="121">
        <f>AM44</f>
        <v>527029.71740751748</v>
      </c>
      <c r="AN93" s="121">
        <f>AN44</f>
        <v>537570.31175566779</v>
      </c>
      <c r="AO93" s="121">
        <f>AO44</f>
        <v>548321.71799078118</v>
      </c>
      <c r="AP93" s="121">
        <f>AP44</f>
        <v>559288.15235059685</v>
      </c>
      <c r="AQ93" s="121">
        <f>AQ44</f>
        <v>570473.91539760889</v>
      </c>
      <c r="AR93" s="121">
        <f>AR44</f>
        <v>581883.39370556083</v>
      </c>
      <c r="AS93" s="121">
        <f>AS44</f>
        <v>593521.06157967215</v>
      </c>
      <c r="AT93" s="121">
        <f>AT44</f>
        <v>605391.48281126563</v>
      </c>
      <c r="AU93" s="121">
        <f>AU44</f>
        <v>617499.3124674909</v>
      </c>
      <c r="AV93" s="121">
        <f>AV44</f>
        <v>0</v>
      </c>
    </row>
    <row r="94" spans="1:48" s="116" customFormat="1" x14ac:dyDescent="0.2">
      <c r="A94" s="116" t="s">
        <v>111</v>
      </c>
      <c r="B94" s="117" t="s">
        <v>53</v>
      </c>
      <c r="C94" s="116">
        <f ca="1">SUM(E94:AV94)</f>
        <v>1868112.2190470886</v>
      </c>
      <c r="E94" s="120"/>
      <c r="F94" s="121"/>
      <c r="G94" s="121"/>
      <c r="H94" s="121">
        <f ca="1">H88</f>
        <v>-93177.236711999984</v>
      </c>
      <c r="I94" s="121">
        <f t="shared" ref="I94:AV94" ca="1" si="311">I88</f>
        <v>28273.745340959998</v>
      </c>
      <c r="J94" s="121">
        <f t="shared" ca="1" si="311"/>
        <v>29236.621108531202</v>
      </c>
      <c r="K94" s="121">
        <f t="shared" ca="1" si="311"/>
        <v>30216.129961645835</v>
      </c>
      <c r="L94" s="121">
        <f t="shared" ca="1" si="311"/>
        <v>31212.604562014738</v>
      </c>
      <c r="M94" s="121">
        <f t="shared" ca="1" si="311"/>
        <v>32226.384224583049</v>
      </c>
      <c r="N94" s="121">
        <f t="shared" ca="1" si="311"/>
        <v>33257.815050594698</v>
      </c>
      <c r="O94" s="121">
        <f t="shared" ca="1" si="311"/>
        <v>34307.250063318592</v>
      </c>
      <c r="P94" s="121">
        <f t="shared" ca="1" si="311"/>
        <v>35375.049346488944</v>
      </c>
      <c r="Q94" s="121">
        <f t="shared" ca="1" si="311"/>
        <v>36461.580185514751</v>
      </c>
      <c r="R94" s="121">
        <f t="shared" ca="1" si="311"/>
        <v>37567.217211513031</v>
      </c>
      <c r="S94" s="121">
        <f t="shared" ca="1" si="311"/>
        <v>38692.342548223307</v>
      </c>
      <c r="T94" s="121">
        <f t="shared" ca="1" si="311"/>
        <v>39837.345961859763</v>
      </c>
      <c r="U94" s="121">
        <f t="shared" ca="1" si="311"/>
        <v>41002.625013960955</v>
      </c>
      <c r="V94" s="121">
        <f t="shared" ca="1" si="311"/>
        <v>42188.585217296197</v>
      </c>
      <c r="W94" s="121">
        <f t="shared" ca="1" si="311"/>
        <v>43395.640194890097</v>
      </c>
      <c r="X94" s="121">
        <f t="shared" ca="1" si="311"/>
        <v>44624.211842227902</v>
      </c>
      <c r="Y94" s="121">
        <f t="shared" ca="1" si="311"/>
        <v>45874.730492704439</v>
      </c>
      <c r="Z94" s="121">
        <f t="shared" ca="1" si="311"/>
        <v>47147.635086382543</v>
      </c>
      <c r="AA94" s="121">
        <f t="shared" ca="1" si="311"/>
        <v>48443.373342126186</v>
      </c>
      <c r="AB94" s="121">
        <f t="shared" ca="1" si="311"/>
        <v>49762.401933176705</v>
      </c>
      <c r="AC94" s="121">
        <f t="shared" ca="1" si="311"/>
        <v>50973.965175840247</v>
      </c>
      <c r="AD94" s="121">
        <f t="shared" ca="1" si="311"/>
        <v>52209.759683357042</v>
      </c>
      <c r="AE94" s="121">
        <f t="shared" ca="1" si="311"/>
        <v>53470.270081024188</v>
      </c>
      <c r="AF94" s="121">
        <f t="shared" ca="1" si="311"/>
        <v>54755.990686644684</v>
      </c>
      <c r="AG94" s="121">
        <f t="shared" ca="1" si="311"/>
        <v>56067.425704377602</v>
      </c>
      <c r="AH94" s="121">
        <f t="shared" ca="1" si="311"/>
        <v>57405.089422465106</v>
      </c>
      <c r="AI94" s="121">
        <f t="shared" ca="1" si="311"/>
        <v>58769.506414914424</v>
      </c>
      <c r="AJ94" s="121">
        <f t="shared" ca="1" si="311"/>
        <v>60161.211747212692</v>
      </c>
      <c r="AK94" s="121">
        <f t="shared" ca="1" si="311"/>
        <v>61580.751186156995</v>
      </c>
      <c r="AL94" s="121">
        <f t="shared" ca="1" si="311"/>
        <v>63028.681413880106</v>
      </c>
      <c r="AM94" s="121">
        <f t="shared" ca="1" si="311"/>
        <v>64505.570246157717</v>
      </c>
      <c r="AN94" s="121">
        <f t="shared" ca="1" si="311"/>
        <v>66011.996855080884</v>
      </c>
      <c r="AO94" s="121">
        <f t="shared" ca="1" si="311"/>
        <v>67548.551996182476</v>
      </c>
      <c r="AP94" s="121">
        <f t="shared" ca="1" si="311"/>
        <v>69115.838240106139</v>
      </c>
      <c r="AQ94" s="121">
        <f t="shared" ca="1" si="311"/>
        <v>70714.470208908271</v>
      </c>
      <c r="AR94" s="121">
        <f t="shared" ca="1" si="311"/>
        <v>72345.074817086395</v>
      </c>
      <c r="AS94" s="121">
        <f t="shared" ca="1" si="311"/>
        <v>74008.291517428152</v>
      </c>
      <c r="AT94" s="121">
        <f t="shared" ca="1" si="311"/>
        <v>75704.77255177671</v>
      </c>
      <c r="AU94" s="121">
        <f t="shared" ca="1" si="311"/>
        <v>77435.183206812246</v>
      </c>
      <c r="AV94" s="121">
        <f t="shared" ca="1" si="311"/>
        <v>-13626.234084336149</v>
      </c>
    </row>
    <row r="95" spans="1:48" s="116" customFormat="1" x14ac:dyDescent="0.2">
      <c r="A95" s="116" t="s">
        <v>98</v>
      </c>
      <c r="B95" s="117" t="s">
        <v>53</v>
      </c>
      <c r="C95" s="116">
        <f>SUM(E95:AV95)</f>
        <v>97938.574200000046</v>
      </c>
      <c r="E95" s="120"/>
      <c r="F95" s="121"/>
      <c r="G95" s="121"/>
      <c r="H95" s="121">
        <f t="shared" ref="H95:AC95" si="312">H74-H75</f>
        <v>8895.42</v>
      </c>
      <c r="I95" s="121">
        <f t="shared" si="312"/>
        <v>8904.3154200000008</v>
      </c>
      <c r="J95" s="121">
        <f t="shared" si="312"/>
        <v>8435.6672400000007</v>
      </c>
      <c r="K95" s="121">
        <f t="shared" si="312"/>
        <v>7967.0190600000005</v>
      </c>
      <c r="L95" s="121">
        <f t="shared" si="312"/>
        <v>7498.3708800000013</v>
      </c>
      <c r="M95" s="121">
        <f t="shared" si="312"/>
        <v>7029.7227000000012</v>
      </c>
      <c r="N95" s="121">
        <f t="shared" si="312"/>
        <v>6561.0745200000019</v>
      </c>
      <c r="O95" s="121">
        <f t="shared" si="312"/>
        <v>6092.4263400000018</v>
      </c>
      <c r="P95" s="121">
        <f t="shared" si="312"/>
        <v>5623.7781600000026</v>
      </c>
      <c r="Q95" s="121">
        <f t="shared" si="312"/>
        <v>5155.1299800000024</v>
      </c>
      <c r="R95" s="121">
        <f t="shared" si="312"/>
        <v>4686.4818000000032</v>
      </c>
      <c r="S95" s="121">
        <f t="shared" si="312"/>
        <v>4217.8336200000031</v>
      </c>
      <c r="T95" s="121">
        <f t="shared" si="312"/>
        <v>3749.1854400000034</v>
      </c>
      <c r="U95" s="121">
        <f t="shared" si="312"/>
        <v>3280.5372600000037</v>
      </c>
      <c r="V95" s="121">
        <f t="shared" si="312"/>
        <v>2811.889080000004</v>
      </c>
      <c r="W95" s="121">
        <f t="shared" si="312"/>
        <v>2343.2409000000039</v>
      </c>
      <c r="X95" s="121">
        <f t="shared" si="312"/>
        <v>1874.5927200000042</v>
      </c>
      <c r="Y95" s="121">
        <f t="shared" si="312"/>
        <v>1405.9445400000041</v>
      </c>
      <c r="Z95" s="121">
        <f t="shared" si="312"/>
        <v>937.29636000000403</v>
      </c>
      <c r="AA95" s="121">
        <f t="shared" si="312"/>
        <v>468.64818000000406</v>
      </c>
      <c r="AB95" s="121">
        <f t="shared" si="312"/>
        <v>0</v>
      </c>
      <c r="AC95" s="121">
        <f t="shared" si="312"/>
        <v>0</v>
      </c>
      <c r="AD95" s="121">
        <f t="shared" ref="AD95:AR95" si="313">AD74-AD75</f>
        <v>0</v>
      </c>
      <c r="AE95" s="121">
        <f t="shared" si="313"/>
        <v>0</v>
      </c>
      <c r="AF95" s="121">
        <f t="shared" si="313"/>
        <v>0</v>
      </c>
      <c r="AG95" s="121">
        <f t="shared" si="313"/>
        <v>0</v>
      </c>
      <c r="AH95" s="121">
        <f t="shared" si="313"/>
        <v>0</v>
      </c>
      <c r="AI95" s="121">
        <f t="shared" si="313"/>
        <v>0</v>
      </c>
      <c r="AJ95" s="121">
        <f t="shared" si="313"/>
        <v>0</v>
      </c>
      <c r="AK95" s="121">
        <f t="shared" si="313"/>
        <v>0</v>
      </c>
      <c r="AL95" s="121">
        <f t="shared" si="313"/>
        <v>0</v>
      </c>
      <c r="AM95" s="121">
        <f t="shared" si="313"/>
        <v>0</v>
      </c>
      <c r="AN95" s="121">
        <f t="shared" si="313"/>
        <v>0</v>
      </c>
      <c r="AO95" s="121">
        <f t="shared" si="313"/>
        <v>0</v>
      </c>
      <c r="AP95" s="121">
        <f t="shared" si="313"/>
        <v>0</v>
      </c>
      <c r="AQ95" s="121">
        <f t="shared" si="313"/>
        <v>0</v>
      </c>
      <c r="AR95" s="121">
        <f t="shared" si="313"/>
        <v>0</v>
      </c>
      <c r="AS95" s="121">
        <f t="shared" ref="AS95:AV95" si="314">AS74-AS75</f>
        <v>0</v>
      </c>
      <c r="AT95" s="121">
        <f t="shared" si="314"/>
        <v>0</v>
      </c>
      <c r="AU95" s="121">
        <f t="shared" si="314"/>
        <v>0</v>
      </c>
      <c r="AV95" s="121">
        <f t="shared" si="314"/>
        <v>0</v>
      </c>
    </row>
    <row r="96" spans="1:48" s="116" customFormat="1" x14ac:dyDescent="0.2">
      <c r="A96" s="122" t="s">
        <v>56</v>
      </c>
      <c r="B96" s="117" t="s">
        <v>53</v>
      </c>
      <c r="C96" s="122">
        <f ca="1">SUM(E96:AVI96)</f>
        <v>6348825.7346925149</v>
      </c>
      <c r="E96" s="123"/>
      <c r="F96" s="124"/>
      <c r="G96" s="124"/>
      <c r="H96" s="125">
        <f t="shared" ref="H96:AC96" ca="1" si="315">H92-H93-H94-H95</f>
        <v>-200970.89368800001</v>
      </c>
      <c r="I96" s="125">
        <f t="shared" ca="1" si="315"/>
        <v>111331.63159103999</v>
      </c>
      <c r="J96" s="125">
        <f t="shared" ca="1" si="315"/>
        <v>113807.5978505088</v>
      </c>
      <c r="K96" s="125">
        <f t="shared" ca="1" si="315"/>
        <v>116326.33490137498</v>
      </c>
      <c r="L96" s="125">
        <f t="shared" ca="1" si="315"/>
        <v>118888.69815946645</v>
      </c>
      <c r="M96" s="125">
        <f t="shared" ca="1" si="315"/>
        <v>121495.56014892783</v>
      </c>
      <c r="N96" s="125">
        <f t="shared" ca="1" si="315"/>
        <v>124147.81084438635</v>
      </c>
      <c r="O96" s="125">
        <f t="shared" ca="1" si="315"/>
        <v>126846.35801996209</v>
      </c>
      <c r="P96" s="125">
        <f t="shared" ca="1" si="315"/>
        <v>129592.12760525725</v>
      </c>
      <c r="Q96" s="125">
        <f t="shared" ca="1" si="315"/>
        <v>132386.06404846648</v>
      </c>
      <c r="R96" s="125">
        <f t="shared" ca="1" si="315"/>
        <v>135229.13068674778</v>
      </c>
      <c r="S96" s="125">
        <f t="shared" ca="1" si="315"/>
        <v>138122.31012400278</v>
      </c>
      <c r="T96" s="125">
        <f t="shared" ca="1" si="315"/>
        <v>141066.6046162108</v>
      </c>
      <c r="U96" s="125">
        <f t="shared" ca="1" si="315"/>
        <v>144063.03646447099</v>
      </c>
      <c r="V96" s="125">
        <f t="shared" ca="1" si="315"/>
        <v>147112.64841590449</v>
      </c>
      <c r="W96" s="125">
        <f t="shared" ca="1" si="315"/>
        <v>150216.50407257452</v>
      </c>
      <c r="X96" s="125">
        <f t="shared" ca="1" si="315"/>
        <v>153375.68830858602</v>
      </c>
      <c r="Y96" s="125">
        <f t="shared" ca="1" si="315"/>
        <v>156591.3076955257</v>
      </c>
      <c r="Z96" s="125">
        <f t="shared" ca="1" si="315"/>
        <v>159864.49093641224</v>
      </c>
      <c r="AA96" s="125">
        <f t="shared" ca="1" si="315"/>
        <v>163196.38930832443</v>
      </c>
      <c r="AB96" s="125">
        <f t="shared" ca="1" si="315"/>
        <v>166588.17711388294</v>
      </c>
      <c r="AC96" s="125">
        <f t="shared" ca="1" si="315"/>
        <v>169703.6254521606</v>
      </c>
      <c r="AD96" s="125">
        <f t="shared" ref="AD96:AR96" ca="1" si="316">AD92-AD93-AD94-AD95</f>
        <v>172881.38275720383</v>
      </c>
      <c r="AE96" s="125">
        <f t="shared" ca="1" si="316"/>
        <v>176122.6952083479</v>
      </c>
      <c r="AF96" s="125">
        <f t="shared" ca="1" si="316"/>
        <v>179428.83390851488</v>
      </c>
      <c r="AG96" s="125">
        <f t="shared" ca="1" si="316"/>
        <v>182801.09538268525</v>
      </c>
      <c r="AH96" s="125">
        <f t="shared" ca="1" si="316"/>
        <v>186240.80208633884</v>
      </c>
      <c r="AI96" s="125">
        <f t="shared" ca="1" si="316"/>
        <v>189749.30292406565</v>
      </c>
      <c r="AJ96" s="125">
        <f t="shared" ca="1" si="316"/>
        <v>193327.9737785469</v>
      </c>
      <c r="AK96" s="125">
        <f t="shared" ca="1" si="316"/>
        <v>196978.21805011795</v>
      </c>
      <c r="AL96" s="125">
        <f t="shared" ca="1" si="316"/>
        <v>200701.46720712024</v>
      </c>
      <c r="AM96" s="125">
        <f t="shared" ca="1" si="316"/>
        <v>204499.1813472627</v>
      </c>
      <c r="AN96" s="125">
        <f t="shared" ca="1" si="316"/>
        <v>208372.84977020795</v>
      </c>
      <c r="AO96" s="125">
        <f t="shared" ca="1" si="316"/>
        <v>212323.99156161206</v>
      </c>
      <c r="AP96" s="125">
        <f t="shared" ca="1" si="316"/>
        <v>216354.15618884435</v>
      </c>
      <c r="AQ96" s="125">
        <f t="shared" ca="1" si="316"/>
        <v>220464.92410862126</v>
      </c>
      <c r="AR96" s="125">
        <f t="shared" ca="1" si="316"/>
        <v>224657.90738679358</v>
      </c>
      <c r="AS96" s="125">
        <f t="shared" ref="AS96:AV96" ca="1" si="317">AS92-AS93-AS94-AS95</f>
        <v>228934.7503305295</v>
      </c>
      <c r="AT96" s="125">
        <f t="shared" ca="1" si="317"/>
        <v>233297.13013314002</v>
      </c>
      <c r="AU96" s="125">
        <f t="shared" ca="1" si="317"/>
        <v>237746.75753180287</v>
      </c>
      <c r="AV96" s="125">
        <f t="shared" ca="1" si="317"/>
        <v>-35038.887645435811</v>
      </c>
    </row>
    <row r="97" spans="1:48" s="116" customFormat="1" x14ac:dyDescent="0.2">
      <c r="A97" s="122"/>
      <c r="B97" s="117"/>
      <c r="C97" s="122"/>
      <c r="E97" s="123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</row>
    <row r="98" spans="1:48" s="116" customFormat="1" x14ac:dyDescent="0.2">
      <c r="A98" s="126" t="s">
        <v>57</v>
      </c>
      <c r="B98" s="117" t="s">
        <v>53</v>
      </c>
      <c r="C98" s="116">
        <f>SUM(E98:AV98)</f>
        <v>1545108.6</v>
      </c>
      <c r="D98" s="122"/>
      <c r="E98" s="127">
        <f>E30+E75</f>
        <v>300000</v>
      </c>
      <c r="F98" s="128">
        <f>F30+F75</f>
        <v>613800</v>
      </c>
      <c r="G98" s="128">
        <f>G30+G75</f>
        <v>551718</v>
      </c>
      <c r="H98" s="128">
        <f>H30+H75</f>
        <v>79590.599999999991</v>
      </c>
      <c r="I98" s="128">
        <f>I30+I75</f>
        <v>0</v>
      </c>
      <c r="J98" s="128">
        <f>J30+J75</f>
        <v>0</v>
      </c>
      <c r="K98" s="128">
        <f>K30+K75</f>
        <v>0</v>
      </c>
      <c r="L98" s="128">
        <f>L30+L75</f>
        <v>0</v>
      </c>
      <c r="M98" s="128">
        <f>M30+M75</f>
        <v>0</v>
      </c>
      <c r="N98" s="128">
        <f>N30+N75</f>
        <v>0</v>
      </c>
      <c r="O98" s="128">
        <f>O30+O75</f>
        <v>0</v>
      </c>
      <c r="P98" s="128">
        <f>P30+P75</f>
        <v>0</v>
      </c>
      <c r="Q98" s="128">
        <f>Q30+Q75</f>
        <v>0</v>
      </c>
      <c r="R98" s="128">
        <f>R30+R75</f>
        <v>0</v>
      </c>
      <c r="S98" s="128">
        <f>S30+S75</f>
        <v>0</v>
      </c>
      <c r="T98" s="128">
        <f>T30+T75</f>
        <v>0</v>
      </c>
      <c r="U98" s="128">
        <f>U30+U75</f>
        <v>0</v>
      </c>
      <c r="V98" s="128">
        <f>V30+V75</f>
        <v>0</v>
      </c>
      <c r="W98" s="128">
        <f>W30+W75</f>
        <v>0</v>
      </c>
      <c r="X98" s="128">
        <f>X30+X75</f>
        <v>0</v>
      </c>
      <c r="Y98" s="128">
        <f>Y30+Y75</f>
        <v>0</v>
      </c>
      <c r="Z98" s="128">
        <f>Z30+Z75</f>
        <v>0</v>
      </c>
      <c r="AA98" s="128">
        <f>AA30+AA75</f>
        <v>0</v>
      </c>
      <c r="AB98" s="128">
        <f>AB30+AB75</f>
        <v>0</v>
      </c>
      <c r="AC98" s="128">
        <f>AC30+AC75</f>
        <v>0</v>
      </c>
      <c r="AD98" s="128">
        <f>AD30+AD75</f>
        <v>0</v>
      </c>
      <c r="AE98" s="128">
        <f>AE30+AE75</f>
        <v>0</v>
      </c>
      <c r="AF98" s="128">
        <f>AF30+AF75</f>
        <v>0</v>
      </c>
      <c r="AG98" s="128">
        <f>AG30+AG75</f>
        <v>0</v>
      </c>
      <c r="AH98" s="128">
        <f>AH30+AH75</f>
        <v>0</v>
      </c>
      <c r="AI98" s="128">
        <f>AI30+AI75</f>
        <v>0</v>
      </c>
      <c r="AJ98" s="128">
        <f>AJ30+AJ75</f>
        <v>0</v>
      </c>
      <c r="AK98" s="128">
        <f>AK30+AK75</f>
        <v>0</v>
      </c>
      <c r="AL98" s="128">
        <f>AL30+AL75</f>
        <v>0</v>
      </c>
      <c r="AM98" s="128">
        <f>AM30+AM75</f>
        <v>0</v>
      </c>
      <c r="AN98" s="128">
        <f>AN30+AN75</f>
        <v>0</v>
      </c>
      <c r="AO98" s="128">
        <f>AO30+AO75</f>
        <v>0</v>
      </c>
      <c r="AP98" s="128">
        <f>AP30+AP75</f>
        <v>0</v>
      </c>
      <c r="AQ98" s="128">
        <f>AQ30+AQ75</f>
        <v>0</v>
      </c>
      <c r="AR98" s="128">
        <f>AR30+AR75</f>
        <v>0</v>
      </c>
      <c r="AS98" s="128">
        <f>AS30+AS75</f>
        <v>0</v>
      </c>
      <c r="AT98" s="128">
        <f>AT30+AT75</f>
        <v>0</v>
      </c>
      <c r="AU98" s="128">
        <f>AU30+AU75</f>
        <v>0</v>
      </c>
      <c r="AV98" s="128">
        <f>AV30+AV75</f>
        <v>0</v>
      </c>
    </row>
    <row r="99" spans="1:48" s="116" customFormat="1" x14ac:dyDescent="0.2">
      <c r="A99" s="126"/>
      <c r="B99" s="117"/>
      <c r="C99" s="126"/>
      <c r="D99" s="122"/>
      <c r="E99" s="127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</row>
    <row r="100" spans="1:48" s="116" customFormat="1" x14ac:dyDescent="0.2">
      <c r="A100" s="122" t="s">
        <v>58</v>
      </c>
      <c r="B100" s="117" t="s">
        <v>53</v>
      </c>
      <c r="C100" s="122">
        <f t="shared" ref="C100:C106" ca="1" si="318">SUM(E100:AV100)</f>
        <v>4803717.1346925143</v>
      </c>
      <c r="D100" s="122"/>
      <c r="E100" s="129">
        <f t="shared" ref="E100:G100" si="319">E96-E98</f>
        <v>-300000</v>
      </c>
      <c r="F100" s="125">
        <f t="shared" si="319"/>
        <v>-613800</v>
      </c>
      <c r="G100" s="125">
        <f t="shared" si="319"/>
        <v>-551718</v>
      </c>
      <c r="H100" s="125">
        <f ca="1">H96-H98</f>
        <v>-280561.49368800002</v>
      </c>
      <c r="I100" s="125">
        <f ca="1">I96-I98</f>
        <v>111331.63159103999</v>
      </c>
      <c r="J100" s="125">
        <f t="shared" ref="J100:AC100" ca="1" si="320">J96-J98</f>
        <v>113807.5978505088</v>
      </c>
      <c r="K100" s="125">
        <f t="shared" ca="1" si="320"/>
        <v>116326.33490137498</v>
      </c>
      <c r="L100" s="125">
        <f t="shared" ca="1" si="320"/>
        <v>118888.69815946645</v>
      </c>
      <c r="M100" s="125">
        <f t="shared" ca="1" si="320"/>
        <v>121495.56014892783</v>
      </c>
      <c r="N100" s="125">
        <f t="shared" ca="1" si="320"/>
        <v>124147.81084438635</v>
      </c>
      <c r="O100" s="125">
        <f t="shared" ca="1" si="320"/>
        <v>126846.35801996209</v>
      </c>
      <c r="P100" s="125">
        <f t="shared" ca="1" si="320"/>
        <v>129592.12760525725</v>
      </c>
      <c r="Q100" s="125">
        <f t="shared" ca="1" si="320"/>
        <v>132386.06404846648</v>
      </c>
      <c r="R100" s="125">
        <f t="shared" ca="1" si="320"/>
        <v>135229.13068674778</v>
      </c>
      <c r="S100" s="125">
        <f t="shared" ca="1" si="320"/>
        <v>138122.31012400278</v>
      </c>
      <c r="T100" s="125">
        <f t="shared" ca="1" si="320"/>
        <v>141066.6046162108</v>
      </c>
      <c r="U100" s="125">
        <f t="shared" ca="1" si="320"/>
        <v>144063.03646447099</v>
      </c>
      <c r="V100" s="125">
        <f t="shared" ca="1" si="320"/>
        <v>147112.64841590449</v>
      </c>
      <c r="W100" s="125">
        <f t="shared" ca="1" si="320"/>
        <v>150216.50407257452</v>
      </c>
      <c r="X100" s="125">
        <f t="shared" ca="1" si="320"/>
        <v>153375.68830858602</v>
      </c>
      <c r="Y100" s="125">
        <f t="shared" ca="1" si="320"/>
        <v>156591.3076955257</v>
      </c>
      <c r="Z100" s="125">
        <f t="shared" ca="1" si="320"/>
        <v>159864.49093641224</v>
      </c>
      <c r="AA100" s="125">
        <f t="shared" ca="1" si="320"/>
        <v>163196.38930832443</v>
      </c>
      <c r="AB100" s="125">
        <f t="shared" ca="1" si="320"/>
        <v>166588.17711388294</v>
      </c>
      <c r="AC100" s="125">
        <f t="shared" ca="1" si="320"/>
        <v>169703.6254521606</v>
      </c>
      <c r="AD100" s="125">
        <f t="shared" ref="AD100:AR100" ca="1" si="321">AD96-AD98</f>
        <v>172881.38275720383</v>
      </c>
      <c r="AE100" s="125">
        <f t="shared" ca="1" si="321"/>
        <v>176122.6952083479</v>
      </c>
      <c r="AF100" s="125">
        <f t="shared" ca="1" si="321"/>
        <v>179428.83390851488</v>
      </c>
      <c r="AG100" s="125">
        <f t="shared" ca="1" si="321"/>
        <v>182801.09538268525</v>
      </c>
      <c r="AH100" s="125">
        <f t="shared" ca="1" si="321"/>
        <v>186240.80208633884</v>
      </c>
      <c r="AI100" s="125">
        <f t="shared" ca="1" si="321"/>
        <v>189749.30292406565</v>
      </c>
      <c r="AJ100" s="125">
        <f t="shared" ca="1" si="321"/>
        <v>193327.9737785469</v>
      </c>
      <c r="AK100" s="125">
        <f t="shared" ca="1" si="321"/>
        <v>196978.21805011795</v>
      </c>
      <c r="AL100" s="125">
        <f t="shared" ca="1" si="321"/>
        <v>200701.46720712024</v>
      </c>
      <c r="AM100" s="125">
        <f t="shared" ca="1" si="321"/>
        <v>204499.1813472627</v>
      </c>
      <c r="AN100" s="125">
        <f t="shared" ca="1" si="321"/>
        <v>208372.84977020795</v>
      </c>
      <c r="AO100" s="125">
        <f t="shared" ca="1" si="321"/>
        <v>212323.99156161206</v>
      </c>
      <c r="AP100" s="125">
        <f t="shared" ca="1" si="321"/>
        <v>216354.15618884435</v>
      </c>
      <c r="AQ100" s="125">
        <f t="shared" ca="1" si="321"/>
        <v>220464.92410862126</v>
      </c>
      <c r="AR100" s="125">
        <f t="shared" ca="1" si="321"/>
        <v>224657.90738679358</v>
      </c>
      <c r="AS100" s="125">
        <f t="shared" ref="AS100:AV100" ca="1" si="322">AS96-AS98</f>
        <v>228934.7503305295</v>
      </c>
      <c r="AT100" s="125">
        <f t="shared" ca="1" si="322"/>
        <v>233297.13013314002</v>
      </c>
      <c r="AU100" s="125">
        <f t="shared" ca="1" si="322"/>
        <v>237746.75753180287</v>
      </c>
      <c r="AV100" s="125">
        <f t="shared" ca="1" si="322"/>
        <v>-35038.887645435811</v>
      </c>
    </row>
    <row r="101" spans="1:48" s="116" customFormat="1" x14ac:dyDescent="0.2">
      <c r="A101" s="126" t="s">
        <v>59</v>
      </c>
      <c r="B101" s="117" t="s">
        <v>53</v>
      </c>
      <c r="C101" s="116">
        <f t="shared" si="318"/>
        <v>1545108.6</v>
      </c>
      <c r="D101" s="126"/>
      <c r="E101" s="127">
        <f>E69+E70+E75</f>
        <v>300000</v>
      </c>
      <c r="F101" s="128">
        <f>F69+F70+F75</f>
        <v>613800</v>
      </c>
      <c r="G101" s="128">
        <f>G69+G70+G75</f>
        <v>551718</v>
      </c>
      <c r="H101" s="128">
        <f>H69+H70+H75</f>
        <v>79590.599999999991</v>
      </c>
      <c r="I101" s="128">
        <f t="shared" ref="I101:AC101" si="323">I69+I70+I75</f>
        <v>0</v>
      </c>
      <c r="J101" s="128">
        <f t="shared" si="323"/>
        <v>0</v>
      </c>
      <c r="K101" s="128">
        <f t="shared" si="323"/>
        <v>0</v>
      </c>
      <c r="L101" s="128">
        <f t="shared" si="323"/>
        <v>0</v>
      </c>
      <c r="M101" s="128">
        <f t="shared" si="323"/>
        <v>0</v>
      </c>
      <c r="N101" s="128">
        <f t="shared" si="323"/>
        <v>0</v>
      </c>
      <c r="O101" s="128">
        <f t="shared" si="323"/>
        <v>0</v>
      </c>
      <c r="P101" s="128">
        <f t="shared" si="323"/>
        <v>0</v>
      </c>
      <c r="Q101" s="128">
        <f t="shared" si="323"/>
        <v>0</v>
      </c>
      <c r="R101" s="128">
        <f t="shared" si="323"/>
        <v>0</v>
      </c>
      <c r="S101" s="128">
        <f t="shared" si="323"/>
        <v>0</v>
      </c>
      <c r="T101" s="128">
        <f t="shared" si="323"/>
        <v>0</v>
      </c>
      <c r="U101" s="128">
        <f t="shared" si="323"/>
        <v>0</v>
      </c>
      <c r="V101" s="128">
        <f t="shared" si="323"/>
        <v>0</v>
      </c>
      <c r="W101" s="128">
        <f t="shared" si="323"/>
        <v>0</v>
      </c>
      <c r="X101" s="128">
        <f t="shared" si="323"/>
        <v>0</v>
      </c>
      <c r="Y101" s="128">
        <f t="shared" si="323"/>
        <v>0</v>
      </c>
      <c r="Z101" s="128">
        <f t="shared" si="323"/>
        <v>0</v>
      </c>
      <c r="AA101" s="128">
        <f t="shared" si="323"/>
        <v>0</v>
      </c>
      <c r="AB101" s="128">
        <f t="shared" si="323"/>
        <v>0</v>
      </c>
      <c r="AC101" s="128">
        <f t="shared" si="323"/>
        <v>0</v>
      </c>
      <c r="AD101" s="128">
        <f t="shared" ref="AD101:AR101" si="324">AD69+AD70+AD75</f>
        <v>0</v>
      </c>
      <c r="AE101" s="128">
        <f t="shared" si="324"/>
        <v>0</v>
      </c>
      <c r="AF101" s="128">
        <f t="shared" si="324"/>
        <v>0</v>
      </c>
      <c r="AG101" s="128">
        <f t="shared" si="324"/>
        <v>0</v>
      </c>
      <c r="AH101" s="128">
        <f t="shared" si="324"/>
        <v>0</v>
      </c>
      <c r="AI101" s="128">
        <f t="shared" si="324"/>
        <v>0</v>
      </c>
      <c r="AJ101" s="128">
        <f t="shared" si="324"/>
        <v>0</v>
      </c>
      <c r="AK101" s="128">
        <f t="shared" si="324"/>
        <v>0</v>
      </c>
      <c r="AL101" s="128">
        <f t="shared" si="324"/>
        <v>0</v>
      </c>
      <c r="AM101" s="128">
        <f t="shared" si="324"/>
        <v>0</v>
      </c>
      <c r="AN101" s="128">
        <f t="shared" si="324"/>
        <v>0</v>
      </c>
      <c r="AO101" s="128">
        <f t="shared" si="324"/>
        <v>0</v>
      </c>
      <c r="AP101" s="128">
        <f t="shared" si="324"/>
        <v>0</v>
      </c>
      <c r="AQ101" s="128">
        <f t="shared" si="324"/>
        <v>0</v>
      </c>
      <c r="AR101" s="128">
        <f t="shared" si="324"/>
        <v>0</v>
      </c>
      <c r="AS101" s="128">
        <f t="shared" ref="AS101:AV101" si="325">AS69+AS70+AS75</f>
        <v>0</v>
      </c>
      <c r="AT101" s="128">
        <f t="shared" si="325"/>
        <v>0</v>
      </c>
      <c r="AU101" s="128">
        <f t="shared" si="325"/>
        <v>0</v>
      </c>
      <c r="AV101" s="128">
        <f t="shared" si="325"/>
        <v>0</v>
      </c>
    </row>
    <row r="102" spans="1:48" s="116" customFormat="1" x14ac:dyDescent="0.2">
      <c r="A102" s="126" t="s">
        <v>60</v>
      </c>
      <c r="B102" s="117" t="s">
        <v>53</v>
      </c>
      <c r="C102" s="116">
        <f t="shared" si="318"/>
        <v>468648.17999999982</v>
      </c>
      <c r="D102" s="126"/>
      <c r="E102" s="127"/>
      <c r="F102" s="128"/>
      <c r="G102" s="128"/>
      <c r="H102" s="128">
        <f t="shared" ref="H102:AC102" si="326">H77</f>
        <v>23432.409</v>
      </c>
      <c r="I102" s="128">
        <f t="shared" si="326"/>
        <v>23432.409</v>
      </c>
      <c r="J102" s="128">
        <f t="shared" si="326"/>
        <v>23432.409</v>
      </c>
      <c r="K102" s="128">
        <f t="shared" si="326"/>
        <v>23432.409</v>
      </c>
      <c r="L102" s="128">
        <f t="shared" si="326"/>
        <v>23432.409</v>
      </c>
      <c r="M102" s="128">
        <f t="shared" si="326"/>
        <v>23432.409</v>
      </c>
      <c r="N102" s="128">
        <f t="shared" si="326"/>
        <v>23432.409</v>
      </c>
      <c r="O102" s="128">
        <f t="shared" si="326"/>
        <v>23432.409</v>
      </c>
      <c r="P102" s="128">
        <f t="shared" si="326"/>
        <v>23432.409</v>
      </c>
      <c r="Q102" s="128">
        <f t="shared" si="326"/>
        <v>23432.409</v>
      </c>
      <c r="R102" s="128">
        <f t="shared" si="326"/>
        <v>23432.409</v>
      </c>
      <c r="S102" s="128">
        <f t="shared" si="326"/>
        <v>23432.409</v>
      </c>
      <c r="T102" s="128">
        <f t="shared" si="326"/>
        <v>23432.409</v>
      </c>
      <c r="U102" s="128">
        <f t="shared" si="326"/>
        <v>23432.409</v>
      </c>
      <c r="V102" s="128">
        <f t="shared" si="326"/>
        <v>23432.409</v>
      </c>
      <c r="W102" s="128">
        <f t="shared" si="326"/>
        <v>23432.409</v>
      </c>
      <c r="X102" s="128">
        <f t="shared" si="326"/>
        <v>23432.409</v>
      </c>
      <c r="Y102" s="128">
        <f t="shared" si="326"/>
        <v>23432.409</v>
      </c>
      <c r="Z102" s="128">
        <f t="shared" si="326"/>
        <v>23432.409</v>
      </c>
      <c r="AA102" s="128">
        <f t="shared" si="326"/>
        <v>23432.409</v>
      </c>
      <c r="AB102" s="128">
        <f t="shared" si="326"/>
        <v>0</v>
      </c>
      <c r="AC102" s="128">
        <f t="shared" si="326"/>
        <v>0</v>
      </c>
      <c r="AD102" s="128">
        <f t="shared" ref="AD102:AR102" si="327">AD77</f>
        <v>0</v>
      </c>
      <c r="AE102" s="128">
        <f t="shared" si="327"/>
        <v>0</v>
      </c>
      <c r="AF102" s="128">
        <f t="shared" si="327"/>
        <v>0</v>
      </c>
      <c r="AG102" s="128">
        <f t="shared" si="327"/>
        <v>0</v>
      </c>
      <c r="AH102" s="128">
        <f t="shared" si="327"/>
        <v>0</v>
      </c>
      <c r="AI102" s="128">
        <f t="shared" si="327"/>
        <v>0</v>
      </c>
      <c r="AJ102" s="128">
        <f t="shared" si="327"/>
        <v>0</v>
      </c>
      <c r="AK102" s="128">
        <f t="shared" si="327"/>
        <v>0</v>
      </c>
      <c r="AL102" s="128">
        <f t="shared" si="327"/>
        <v>0</v>
      </c>
      <c r="AM102" s="128">
        <f t="shared" si="327"/>
        <v>0</v>
      </c>
      <c r="AN102" s="128">
        <f t="shared" si="327"/>
        <v>0</v>
      </c>
      <c r="AO102" s="128">
        <f t="shared" si="327"/>
        <v>0</v>
      </c>
      <c r="AP102" s="128">
        <f t="shared" si="327"/>
        <v>0</v>
      </c>
      <c r="AQ102" s="128">
        <f t="shared" si="327"/>
        <v>0</v>
      </c>
      <c r="AR102" s="128">
        <f t="shared" si="327"/>
        <v>0</v>
      </c>
      <c r="AS102" s="128">
        <f t="shared" ref="AS102:AV102" si="328">AS77</f>
        <v>0</v>
      </c>
      <c r="AT102" s="128">
        <f t="shared" si="328"/>
        <v>0</v>
      </c>
      <c r="AU102" s="128">
        <f t="shared" si="328"/>
        <v>0</v>
      </c>
      <c r="AV102" s="128">
        <f t="shared" si="328"/>
        <v>0</v>
      </c>
    </row>
    <row r="103" spans="1:48" s="116" customFormat="1" x14ac:dyDescent="0.2">
      <c r="A103" s="122" t="s">
        <v>61</v>
      </c>
      <c r="B103" s="117" t="s">
        <v>53</v>
      </c>
      <c r="C103" s="116">
        <f t="shared" ca="1" si="318"/>
        <v>5880177.5546925152</v>
      </c>
      <c r="D103" s="122"/>
      <c r="E103" s="123"/>
      <c r="F103" s="124"/>
      <c r="G103" s="124"/>
      <c r="H103" s="125">
        <f ca="1">IF(ABS(H100+H101-H102)&lt;0.0001,0,H100+H101-H102)</f>
        <v>-224403.30268800003</v>
      </c>
      <c r="I103" s="125">
        <f ca="1">IF(ABS(I100+I101-I102)&lt;0.0001,0,I100+I101-I102)</f>
        <v>87899.222591039987</v>
      </c>
      <c r="J103" s="125">
        <f t="shared" ref="J103:AC103" ca="1" si="329">IF(ABS(J100+J101-J102)&lt;0.0001,0,J100+J101-J102)</f>
        <v>90375.188850508799</v>
      </c>
      <c r="K103" s="125">
        <f t="shared" ca="1" si="329"/>
        <v>92893.925901374983</v>
      </c>
      <c r="L103" s="125">
        <f t="shared" ca="1" si="329"/>
        <v>95456.289159466454</v>
      </c>
      <c r="M103" s="125">
        <f t="shared" ca="1" si="329"/>
        <v>98063.151148927835</v>
      </c>
      <c r="N103" s="125">
        <f t="shared" ca="1" si="329"/>
        <v>100715.40184438635</v>
      </c>
      <c r="O103" s="125">
        <f t="shared" ca="1" si="329"/>
        <v>103413.94901996209</v>
      </c>
      <c r="P103" s="125">
        <f t="shared" ca="1" si="329"/>
        <v>106159.71860525725</v>
      </c>
      <c r="Q103" s="125">
        <f t="shared" ca="1" si="329"/>
        <v>108953.65504846648</v>
      </c>
      <c r="R103" s="125">
        <f t="shared" ca="1" si="329"/>
        <v>111796.72168674778</v>
      </c>
      <c r="S103" s="125">
        <f t="shared" ca="1" si="329"/>
        <v>114689.90112400278</v>
      </c>
      <c r="T103" s="125">
        <f t="shared" ca="1" si="329"/>
        <v>117634.1956162108</v>
      </c>
      <c r="U103" s="125">
        <f t="shared" ca="1" si="329"/>
        <v>120630.62746447099</v>
      </c>
      <c r="V103" s="125">
        <f t="shared" ca="1" si="329"/>
        <v>123680.23941590449</v>
      </c>
      <c r="W103" s="125">
        <f t="shared" ca="1" si="329"/>
        <v>126784.09507257452</v>
      </c>
      <c r="X103" s="125">
        <f t="shared" ca="1" si="329"/>
        <v>129943.27930858602</v>
      </c>
      <c r="Y103" s="125">
        <f t="shared" ca="1" si="329"/>
        <v>133158.89869552571</v>
      </c>
      <c r="Z103" s="125">
        <f t="shared" ca="1" si="329"/>
        <v>136432.08193641226</v>
      </c>
      <c r="AA103" s="125">
        <f t="shared" ca="1" si="329"/>
        <v>139763.98030832445</v>
      </c>
      <c r="AB103" s="125">
        <f t="shared" ca="1" si="329"/>
        <v>166588.17711388294</v>
      </c>
      <c r="AC103" s="125">
        <f t="shared" ca="1" si="329"/>
        <v>169703.6254521606</v>
      </c>
      <c r="AD103" s="125">
        <f t="shared" ref="AD103:AR103" ca="1" si="330">IF(ABS(AD100+AD101-AD102)&lt;0.0001,0,AD100+AD101-AD102)</f>
        <v>172881.38275720383</v>
      </c>
      <c r="AE103" s="125">
        <f t="shared" ca="1" si="330"/>
        <v>176122.6952083479</v>
      </c>
      <c r="AF103" s="125">
        <f t="shared" ca="1" si="330"/>
        <v>179428.83390851488</v>
      </c>
      <c r="AG103" s="125">
        <f t="shared" ca="1" si="330"/>
        <v>182801.09538268525</v>
      </c>
      <c r="AH103" s="125">
        <f t="shared" ca="1" si="330"/>
        <v>186240.80208633884</v>
      </c>
      <c r="AI103" s="125">
        <f t="shared" ca="1" si="330"/>
        <v>189749.30292406565</v>
      </c>
      <c r="AJ103" s="125">
        <f t="shared" ca="1" si="330"/>
        <v>193327.9737785469</v>
      </c>
      <c r="AK103" s="125">
        <f t="shared" ca="1" si="330"/>
        <v>196978.21805011795</v>
      </c>
      <c r="AL103" s="125">
        <f t="shared" ca="1" si="330"/>
        <v>200701.46720712024</v>
      </c>
      <c r="AM103" s="125">
        <f t="shared" ca="1" si="330"/>
        <v>204499.1813472627</v>
      </c>
      <c r="AN103" s="125">
        <f t="shared" ca="1" si="330"/>
        <v>208372.84977020795</v>
      </c>
      <c r="AO103" s="125">
        <f t="shared" ca="1" si="330"/>
        <v>212323.99156161206</v>
      </c>
      <c r="AP103" s="125">
        <f t="shared" ca="1" si="330"/>
        <v>216354.15618884435</v>
      </c>
      <c r="AQ103" s="125">
        <f t="shared" ca="1" si="330"/>
        <v>220464.92410862126</v>
      </c>
      <c r="AR103" s="125">
        <f t="shared" ca="1" si="330"/>
        <v>224657.90738679358</v>
      </c>
      <c r="AS103" s="125">
        <f t="shared" ref="AS103:AV103" ca="1" si="331">IF(ABS(AS100+AS101-AS102)&lt;0.0001,0,AS100+AS101-AS102)</f>
        <v>228934.7503305295</v>
      </c>
      <c r="AT103" s="125">
        <f t="shared" ca="1" si="331"/>
        <v>233297.13013314002</v>
      </c>
      <c r="AU103" s="125">
        <f t="shared" ca="1" si="331"/>
        <v>237746.75753180287</v>
      </c>
      <c r="AV103" s="125">
        <f t="shared" ca="1" si="331"/>
        <v>-35038.887645435811</v>
      </c>
    </row>
    <row r="104" spans="1:48" s="116" customFormat="1" x14ac:dyDescent="0.2">
      <c r="A104" s="130" t="s">
        <v>62</v>
      </c>
      <c r="B104" s="117" t="s">
        <v>53</v>
      </c>
      <c r="C104" s="116">
        <f t="shared" ca="1" si="318"/>
        <v>1041421.5323545642</v>
      </c>
      <c r="D104" s="122"/>
      <c r="E104" s="127"/>
      <c r="F104" s="128"/>
      <c r="G104" s="128"/>
      <c r="H104" s="128">
        <f ca="1">MIN(H103,MAX(0,$C$70-SUM($E104:G104)))</f>
        <v>-224403.30268800003</v>
      </c>
      <c r="I104" s="128">
        <f ca="1">MIN(I103,MAX(0,$C$70-SUM($E104:H104)))</f>
        <v>87899.222591039987</v>
      </c>
      <c r="J104" s="128">
        <f ca="1">MIN(J103,MAX(0,$C$70-SUM($E104:I104)))</f>
        <v>90375.188850508799</v>
      </c>
      <c r="K104" s="128">
        <f ca="1">MIN(K103,MAX(0,$C$70-SUM($E104:J104)))</f>
        <v>92893.925901374983</v>
      </c>
      <c r="L104" s="128">
        <f ca="1">MIN(L103,MAX(0,$C$70-SUM($E104:K104)))</f>
        <v>95456.289159466454</v>
      </c>
      <c r="M104" s="128">
        <f ca="1">MIN(M103,MAX(0,$C$70-SUM($E104:L104)))</f>
        <v>98063.151148927835</v>
      </c>
      <c r="N104" s="128">
        <f ca="1">MIN(N103,MAX(0,$C$70-SUM($E104:M104)))</f>
        <v>100715.40184438635</v>
      </c>
      <c r="O104" s="128">
        <f ca="1">MIN(O103,MAX(0,$C$70-SUM($E104:N104)))</f>
        <v>103413.94901996209</v>
      </c>
      <c r="P104" s="128">
        <f ca="1">MIN(P103,MAX(0,$C$70-SUM($E104:O104)))</f>
        <v>106159.71860525725</v>
      </c>
      <c r="Q104" s="128">
        <f ca="1">MIN(Q103,MAX(0,$C$70-SUM($E104:P104)))</f>
        <v>108953.65504846648</v>
      </c>
      <c r="R104" s="128">
        <f ca="1">MIN(R103,MAX(0,$C$70-SUM($E104:Q104)))</f>
        <v>111796.72168674778</v>
      </c>
      <c r="S104" s="128">
        <f ca="1">MIN(S103,MAX(0,$C$70-SUM($E104:R104)))</f>
        <v>114689.90112400278</v>
      </c>
      <c r="T104" s="128">
        <f ca="1">MIN(T103,MAX(0,$C$70-SUM($E104:S104)))</f>
        <v>117634.1956162108</v>
      </c>
      <c r="U104" s="128">
        <f ca="1">MIN(U103,MAX(0,$C$70-SUM($E104:T104)))</f>
        <v>72812.402091648313</v>
      </c>
      <c r="V104" s="128">
        <f ca="1">MIN(V103,MAX(0,$C$70-SUM($E104:U104)))</f>
        <v>0</v>
      </c>
      <c r="W104" s="128">
        <f ca="1">MIN(W103,MAX(0,$C$70-SUM($E104:V104)))</f>
        <v>0</v>
      </c>
      <c r="X104" s="128">
        <f ca="1">MIN(X103,MAX(0,$C$70-SUM($E104:W104)))</f>
        <v>0</v>
      </c>
      <c r="Y104" s="128">
        <f ca="1">MIN(Y103,MAX(0,$C$70-SUM($E104:X104)))</f>
        <v>0</v>
      </c>
      <c r="Z104" s="128">
        <f ca="1">MIN(Z103,MAX(0,$C$70-SUM($E104:Y104)))</f>
        <v>0</v>
      </c>
      <c r="AA104" s="128">
        <f ca="1">MIN(AA103,MAX(0,$C$70-SUM($E104:Z104)))</f>
        <v>0</v>
      </c>
      <c r="AB104" s="128">
        <f ca="1">MIN(AB103,MAX(0,$C$70-SUM($E104:AA104)))</f>
        <v>0</v>
      </c>
      <c r="AC104" s="128">
        <f ca="1">MIN(AC103,MAX(0,$C$70-SUM($E104:AB104)))</f>
        <v>0</v>
      </c>
      <c r="AD104" s="128">
        <f ca="1">MIN(AD103,MAX(0,$C$70-SUM($E104:AC104)))</f>
        <v>0</v>
      </c>
      <c r="AE104" s="128">
        <f ca="1">MIN(AE103,MAX(0,$C$70-SUM($E104:AD104)))</f>
        <v>0</v>
      </c>
      <c r="AF104" s="128">
        <f ca="1">MIN(AF103,MAX(0,$C$70-SUM($E104:AE104)))</f>
        <v>0</v>
      </c>
      <c r="AG104" s="128">
        <f ca="1">MIN(AG103,MAX(0,$C$70-SUM($E104:AF104)))</f>
        <v>0</v>
      </c>
      <c r="AH104" s="128">
        <f ca="1">MIN(AH103,MAX(0,$C$70-SUM($E104:AG104)))</f>
        <v>0</v>
      </c>
      <c r="AI104" s="128">
        <f ca="1">MIN(AI103,MAX(0,$C$70-SUM($E104:AH104)))</f>
        <v>0</v>
      </c>
      <c r="AJ104" s="128">
        <f ca="1">MIN(AJ103,MAX(0,$C$70-SUM($E104:AI104)))</f>
        <v>0</v>
      </c>
      <c r="AK104" s="128">
        <f ca="1">MIN(AK103,MAX(0,$C$70-SUM($E104:AJ104)))</f>
        <v>0</v>
      </c>
      <c r="AL104" s="128">
        <f ca="1">MIN(AL103,MAX(0,$C$70-SUM($E104:AK104)))</f>
        <v>0</v>
      </c>
      <c r="AM104" s="128">
        <f ca="1">MIN(AM103,MAX(0,$C$70-SUM($E104:AL104)))</f>
        <v>0</v>
      </c>
      <c r="AN104" s="128">
        <f ca="1">MIN(AN103,MAX(0,$C$70-SUM($E104:AM104)))</f>
        <v>0</v>
      </c>
      <c r="AO104" s="128">
        <f ca="1">MIN(AO103,MAX(0,$C$70-SUM($E104:AN104)))</f>
        <v>0</v>
      </c>
      <c r="AP104" s="128">
        <f ca="1">MIN(AP103,MAX(0,$C$70-SUM($E104:AO104)))</f>
        <v>0</v>
      </c>
      <c r="AQ104" s="128">
        <f ca="1">MIN(AQ103,MAX(0,$C$70-SUM($E104:AP104)))</f>
        <v>0</v>
      </c>
      <c r="AR104" s="128">
        <f ca="1">MIN(AR103,MAX(0,$C$70-SUM($E104:AQ104)))</f>
        <v>0</v>
      </c>
      <c r="AS104" s="128">
        <f ca="1">MIN(AS103,MAX(0,$C$70-SUM($E104:AR104)))</f>
        <v>0</v>
      </c>
      <c r="AT104" s="128">
        <f ca="1">MIN(AT103,MAX(0,$C$70-SUM($E104:AS104)))</f>
        <v>0</v>
      </c>
      <c r="AU104" s="128">
        <f ca="1">MIN(AU103,MAX(0,$C$70-SUM($E104:AT104)))</f>
        <v>0</v>
      </c>
      <c r="AV104" s="128">
        <f ca="1">MIN(AV103,MAX(0,$C$70-SUM($E104:AU104)))</f>
        <v>-35038.887645435811</v>
      </c>
    </row>
    <row r="105" spans="1:48" s="116" customFormat="1" x14ac:dyDescent="0.2">
      <c r="A105" s="116" t="s">
        <v>63</v>
      </c>
      <c r="B105" s="117" t="s">
        <v>53</v>
      </c>
      <c r="C105" s="116">
        <f t="shared" ca="1" si="318"/>
        <v>4838756.0223379498</v>
      </c>
      <c r="E105" s="120"/>
      <c r="F105" s="121"/>
      <c r="G105" s="121"/>
      <c r="H105" s="128">
        <f t="shared" ref="H105:O105" ca="1" si="332">H103-H104</f>
        <v>0</v>
      </c>
      <c r="I105" s="128">
        <f t="shared" ca="1" si="332"/>
        <v>0</v>
      </c>
      <c r="J105" s="128">
        <f t="shared" ca="1" si="332"/>
        <v>0</v>
      </c>
      <c r="K105" s="128">
        <f t="shared" ca="1" si="332"/>
        <v>0</v>
      </c>
      <c r="L105" s="128">
        <f t="shared" ca="1" si="332"/>
        <v>0</v>
      </c>
      <c r="M105" s="128">
        <f t="shared" ca="1" si="332"/>
        <v>0</v>
      </c>
      <c r="N105" s="128">
        <f t="shared" ca="1" si="332"/>
        <v>0</v>
      </c>
      <c r="O105" s="128">
        <f t="shared" ca="1" si="332"/>
        <v>0</v>
      </c>
      <c r="P105" s="128">
        <f ca="1">P103-P104</f>
        <v>0</v>
      </c>
      <c r="Q105" s="128">
        <f t="shared" ref="Q105:AC105" ca="1" si="333">Q103-Q104</f>
        <v>0</v>
      </c>
      <c r="R105" s="128">
        <f t="shared" ca="1" si="333"/>
        <v>0</v>
      </c>
      <c r="S105" s="128">
        <f t="shared" ca="1" si="333"/>
        <v>0</v>
      </c>
      <c r="T105" s="128">
        <f t="shared" ca="1" si="333"/>
        <v>0</v>
      </c>
      <c r="U105" s="128">
        <f t="shared" ca="1" si="333"/>
        <v>47818.225372822679</v>
      </c>
      <c r="V105" s="128">
        <f t="shared" ca="1" si="333"/>
        <v>123680.23941590449</v>
      </c>
      <c r="W105" s="128">
        <f t="shared" ca="1" si="333"/>
        <v>126784.09507257452</v>
      </c>
      <c r="X105" s="128">
        <f t="shared" ca="1" si="333"/>
        <v>129943.27930858602</v>
      </c>
      <c r="Y105" s="128">
        <f t="shared" ca="1" si="333"/>
        <v>133158.89869552571</v>
      </c>
      <c r="Z105" s="128">
        <f t="shared" ca="1" si="333"/>
        <v>136432.08193641226</v>
      </c>
      <c r="AA105" s="128">
        <f t="shared" ca="1" si="333"/>
        <v>139763.98030832445</v>
      </c>
      <c r="AB105" s="128">
        <f t="shared" ca="1" si="333"/>
        <v>166588.17711388294</v>
      </c>
      <c r="AC105" s="128">
        <f t="shared" ca="1" si="333"/>
        <v>169703.6254521606</v>
      </c>
      <c r="AD105" s="128">
        <f t="shared" ref="AD105:AR105" ca="1" si="334">AD103-AD104</f>
        <v>172881.38275720383</v>
      </c>
      <c r="AE105" s="128">
        <f t="shared" ca="1" si="334"/>
        <v>176122.6952083479</v>
      </c>
      <c r="AF105" s="128">
        <f t="shared" ca="1" si="334"/>
        <v>179428.83390851488</v>
      </c>
      <c r="AG105" s="128">
        <f t="shared" ca="1" si="334"/>
        <v>182801.09538268525</v>
      </c>
      <c r="AH105" s="128">
        <f t="shared" ca="1" si="334"/>
        <v>186240.80208633884</v>
      </c>
      <c r="AI105" s="128">
        <f t="shared" ca="1" si="334"/>
        <v>189749.30292406565</v>
      </c>
      <c r="AJ105" s="128">
        <f t="shared" ca="1" si="334"/>
        <v>193327.9737785469</v>
      </c>
      <c r="AK105" s="128">
        <f t="shared" ca="1" si="334"/>
        <v>196978.21805011795</v>
      </c>
      <c r="AL105" s="128">
        <f t="shared" ca="1" si="334"/>
        <v>200701.46720712024</v>
      </c>
      <c r="AM105" s="128">
        <f t="shared" ca="1" si="334"/>
        <v>204499.1813472627</v>
      </c>
      <c r="AN105" s="128">
        <f t="shared" ca="1" si="334"/>
        <v>208372.84977020795</v>
      </c>
      <c r="AO105" s="128">
        <f t="shared" ca="1" si="334"/>
        <v>212323.99156161206</v>
      </c>
      <c r="AP105" s="128">
        <f t="shared" ca="1" si="334"/>
        <v>216354.15618884435</v>
      </c>
      <c r="AQ105" s="128">
        <f t="shared" ca="1" si="334"/>
        <v>220464.92410862126</v>
      </c>
      <c r="AR105" s="128">
        <f t="shared" ca="1" si="334"/>
        <v>224657.90738679358</v>
      </c>
      <c r="AS105" s="128">
        <f t="shared" ref="AS105:AV105" ca="1" si="335">AS103-AS104</f>
        <v>228934.7503305295</v>
      </c>
      <c r="AT105" s="128">
        <f t="shared" ca="1" si="335"/>
        <v>233297.13013314002</v>
      </c>
      <c r="AU105" s="128">
        <f t="shared" ca="1" si="335"/>
        <v>237746.75753180287</v>
      </c>
      <c r="AV105" s="128">
        <f t="shared" ca="1" si="335"/>
        <v>0</v>
      </c>
    </row>
    <row r="106" spans="1:48" s="116" customFormat="1" x14ac:dyDescent="0.2">
      <c r="A106" s="116" t="s">
        <v>64</v>
      </c>
      <c r="B106" s="117" t="s">
        <v>53</v>
      </c>
      <c r="C106" s="116">
        <f t="shared" si="318"/>
        <v>0</v>
      </c>
      <c r="E106" s="131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</row>
    <row r="107" spans="1:48" x14ac:dyDescent="0.2">
      <c r="B107" s="12"/>
      <c r="C107" s="58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</row>
    <row r="108" spans="1:48" x14ac:dyDescent="0.2">
      <c r="A108" s="56"/>
      <c r="B108" s="60"/>
      <c r="C108" s="57"/>
      <c r="D108" s="56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</row>
    <row r="110" spans="1:48" x14ac:dyDescent="0.2">
      <c r="A110" s="54" t="s">
        <v>70</v>
      </c>
      <c r="B110" s="60"/>
      <c r="E110" s="3">
        <f t="shared" ref="E110:AC110" si="336">E68</f>
        <v>2022</v>
      </c>
      <c r="F110" s="3">
        <f t="shared" si="336"/>
        <v>2023</v>
      </c>
      <c r="G110" s="3">
        <f t="shared" si="336"/>
        <v>2024</v>
      </c>
      <c r="H110" s="3">
        <f t="shared" si="336"/>
        <v>2025</v>
      </c>
      <c r="I110" s="3">
        <f t="shared" si="336"/>
        <v>2026</v>
      </c>
      <c r="J110" s="3">
        <f t="shared" si="336"/>
        <v>2027</v>
      </c>
      <c r="K110" s="3">
        <f t="shared" si="336"/>
        <v>2028</v>
      </c>
      <c r="L110" s="3">
        <f t="shared" si="336"/>
        <v>2029</v>
      </c>
      <c r="M110" s="3">
        <f t="shared" si="336"/>
        <v>2030</v>
      </c>
      <c r="N110" s="3">
        <f t="shared" si="336"/>
        <v>2031</v>
      </c>
      <c r="O110" s="3">
        <f t="shared" si="336"/>
        <v>2032</v>
      </c>
      <c r="P110" s="3">
        <f t="shared" si="336"/>
        <v>2033</v>
      </c>
      <c r="Q110" s="3">
        <f t="shared" si="336"/>
        <v>2034</v>
      </c>
      <c r="R110" s="3">
        <f t="shared" si="336"/>
        <v>2035</v>
      </c>
      <c r="S110" s="3">
        <f t="shared" si="336"/>
        <v>2036</v>
      </c>
      <c r="T110" s="3">
        <f t="shared" si="336"/>
        <v>2037</v>
      </c>
      <c r="U110" s="3">
        <f t="shared" si="336"/>
        <v>2038</v>
      </c>
      <c r="V110" s="3">
        <f t="shared" si="336"/>
        <v>2039</v>
      </c>
      <c r="W110" s="3">
        <f t="shared" si="336"/>
        <v>2040</v>
      </c>
      <c r="X110" s="3">
        <f t="shared" si="336"/>
        <v>2041</v>
      </c>
      <c r="Y110" s="3">
        <f t="shared" si="336"/>
        <v>2042</v>
      </c>
      <c r="Z110" s="3">
        <f t="shared" si="336"/>
        <v>2043</v>
      </c>
      <c r="AA110" s="3">
        <f t="shared" si="336"/>
        <v>2044</v>
      </c>
      <c r="AB110" s="3">
        <f t="shared" si="336"/>
        <v>2045</v>
      </c>
      <c r="AC110" s="3">
        <f t="shared" si="336"/>
        <v>2046</v>
      </c>
      <c r="AD110" s="3">
        <f t="shared" ref="AD110:AR110" si="337">AD68</f>
        <v>2047</v>
      </c>
      <c r="AE110" s="3">
        <f t="shared" si="337"/>
        <v>2048</v>
      </c>
      <c r="AF110" s="3">
        <f t="shared" si="337"/>
        <v>2049</v>
      </c>
      <c r="AG110" s="3">
        <f t="shared" si="337"/>
        <v>2050</v>
      </c>
      <c r="AH110" s="3">
        <f t="shared" si="337"/>
        <v>2051</v>
      </c>
      <c r="AI110" s="3">
        <f t="shared" si="337"/>
        <v>2052</v>
      </c>
      <c r="AJ110" s="3">
        <f t="shared" si="337"/>
        <v>2053</v>
      </c>
      <c r="AK110" s="3">
        <f t="shared" si="337"/>
        <v>2054</v>
      </c>
      <c r="AL110" s="3">
        <f t="shared" si="337"/>
        <v>2055</v>
      </c>
      <c r="AM110" s="3">
        <f t="shared" si="337"/>
        <v>2056</v>
      </c>
      <c r="AN110" s="3">
        <f t="shared" si="337"/>
        <v>2057</v>
      </c>
      <c r="AO110" s="3">
        <f t="shared" si="337"/>
        <v>2058</v>
      </c>
      <c r="AP110" s="3">
        <f t="shared" si="337"/>
        <v>2059</v>
      </c>
      <c r="AQ110" s="3">
        <f t="shared" si="337"/>
        <v>2060</v>
      </c>
      <c r="AR110" s="3">
        <f t="shared" si="337"/>
        <v>2061</v>
      </c>
      <c r="AS110" s="3">
        <f t="shared" ref="AS110:AV110" si="338">AS68</f>
        <v>2062</v>
      </c>
      <c r="AT110" s="3">
        <f t="shared" si="338"/>
        <v>2063</v>
      </c>
      <c r="AU110" s="3">
        <f t="shared" si="338"/>
        <v>2064</v>
      </c>
      <c r="AV110" s="3">
        <f t="shared" si="338"/>
        <v>2065</v>
      </c>
    </row>
    <row r="111" spans="1:48" x14ac:dyDescent="0.2">
      <c r="A111" t="s">
        <v>71</v>
      </c>
      <c r="B111" s="60"/>
      <c r="E111" s="64">
        <f t="shared" ref="E111:AV111" ca="1" si="339">E89+D111</f>
        <v>0</v>
      </c>
      <c r="F111" s="65">
        <f t="shared" ca="1" si="339"/>
        <v>0</v>
      </c>
      <c r="G111" s="65">
        <f t="shared" ca="1" si="339"/>
        <v>0</v>
      </c>
      <c r="H111" s="65">
        <f t="shared" ca="1" si="339"/>
        <v>-239598.60868799995</v>
      </c>
      <c r="I111" s="65">
        <f t="shared" ca="1" si="339"/>
        <v>-166894.69209695997</v>
      </c>
      <c r="J111" s="65">
        <f t="shared" ca="1" si="339"/>
        <v>-91714.809246451186</v>
      </c>
      <c r="K111" s="65">
        <f t="shared" ca="1" si="339"/>
        <v>-14016.189345076185</v>
      </c>
      <c r="L111" s="65">
        <f t="shared" ca="1" si="339"/>
        <v>66244.793814390272</v>
      </c>
      <c r="M111" s="65">
        <f t="shared" ca="1" si="339"/>
        <v>149112.63896331811</v>
      </c>
      <c r="N111" s="65">
        <f t="shared" ca="1" si="339"/>
        <v>234632.73480770446</v>
      </c>
      <c r="O111" s="65">
        <f t="shared" ca="1" si="339"/>
        <v>322851.37782766658</v>
      </c>
      <c r="P111" s="65">
        <f t="shared" ca="1" si="339"/>
        <v>413815.79043292382</v>
      </c>
      <c r="Q111" s="65">
        <f t="shared" ca="1" si="339"/>
        <v>507574.1394813903</v>
      </c>
      <c r="R111" s="65">
        <f t="shared" ca="1" si="339"/>
        <v>604175.55516813812</v>
      </c>
      <c r="S111" s="65">
        <f t="shared" ca="1" si="339"/>
        <v>703670.1502921409</v>
      </c>
      <c r="T111" s="65">
        <f t="shared" ca="1" si="339"/>
        <v>806109.03990835173</v>
      </c>
      <c r="U111" s="65">
        <f t="shared" ca="1" si="339"/>
        <v>911544.36137282266</v>
      </c>
      <c r="V111" s="65">
        <f t="shared" ca="1" si="339"/>
        <v>1020029.2947887272</v>
      </c>
      <c r="W111" s="65">
        <f t="shared" ca="1" si="339"/>
        <v>1131618.0838613017</v>
      </c>
      <c r="X111" s="65">
        <f t="shared" ca="1" si="339"/>
        <v>1246366.0571698877</v>
      </c>
      <c r="Y111" s="65">
        <f t="shared" ca="1" si="339"/>
        <v>1364329.6498654133</v>
      </c>
      <c r="Z111" s="65">
        <f t="shared" ca="1" si="339"/>
        <v>1485566.4258018255</v>
      </c>
      <c r="AA111" s="65">
        <f t="shared" ca="1" si="339"/>
        <v>1610135.1001101499</v>
      </c>
      <c r="AB111" s="65">
        <f t="shared" ca="1" si="339"/>
        <v>1738095.5622240328</v>
      </c>
      <c r="AC111" s="65">
        <f t="shared" ca="1" si="339"/>
        <v>1869171.4726761933</v>
      </c>
      <c r="AD111" s="65">
        <f t="shared" ca="1" si="339"/>
        <v>2003425.1404333971</v>
      </c>
      <c r="AE111" s="65">
        <f t="shared" ca="1" si="339"/>
        <v>2140920.1206417452</v>
      </c>
      <c r="AF111" s="65">
        <f t="shared" ca="1" si="339"/>
        <v>2281721.2395502599</v>
      </c>
      <c r="AG111" s="65">
        <f t="shared" ca="1" si="339"/>
        <v>2425894.6199329449</v>
      </c>
      <c r="AH111" s="65">
        <f t="shared" ca="1" si="339"/>
        <v>2573507.7070192839</v>
      </c>
      <c r="AI111" s="65">
        <f t="shared" ca="1" si="339"/>
        <v>2724629.2949433494</v>
      </c>
      <c r="AJ111" s="65">
        <f t="shared" ca="1" si="339"/>
        <v>2879329.5537218964</v>
      </c>
      <c r="AK111" s="65">
        <f t="shared" ca="1" si="339"/>
        <v>3037680.0567720141</v>
      </c>
      <c r="AL111" s="65">
        <f t="shared" ca="1" si="339"/>
        <v>3199753.8089791345</v>
      </c>
      <c r="AM111" s="65">
        <f t="shared" ca="1" si="339"/>
        <v>3365625.2753263973</v>
      </c>
      <c r="AN111" s="65">
        <f t="shared" ca="1" si="339"/>
        <v>3535370.4100966053</v>
      </c>
      <c r="AO111" s="65">
        <f t="shared" ca="1" si="339"/>
        <v>3709066.6866582176</v>
      </c>
      <c r="AP111" s="65">
        <f t="shared" ca="1" si="339"/>
        <v>3886793.127847062</v>
      </c>
      <c r="AQ111" s="65">
        <f t="shared" ca="1" si="339"/>
        <v>4068630.3369556833</v>
      </c>
      <c r="AR111" s="65">
        <f t="shared" ca="1" si="339"/>
        <v>4254660.5293424772</v>
      </c>
      <c r="AS111" s="65">
        <f t="shared" ca="1" si="339"/>
        <v>4444967.5646730065</v>
      </c>
      <c r="AT111" s="65">
        <f t="shared" ca="1" si="339"/>
        <v>4639636.9798061466</v>
      </c>
      <c r="AU111" s="65">
        <f t="shared" ca="1" si="339"/>
        <v>4838756.0223379498</v>
      </c>
      <c r="AV111" s="65">
        <f t="shared" ca="1" si="339"/>
        <v>4803717.1346925143</v>
      </c>
    </row>
    <row r="112" spans="1:48" x14ac:dyDescent="0.2">
      <c r="A112" t="s">
        <v>72</v>
      </c>
      <c r="B112" s="60"/>
      <c r="C112" s="11"/>
      <c r="E112" s="66">
        <f t="shared" ref="E112:AV112" ca="1" si="340">MAX(0,MIN(MAX(0,E105),MAX(0,E111-D113)))</f>
        <v>0</v>
      </c>
      <c r="F112" s="67">
        <f t="shared" ca="1" si="340"/>
        <v>0</v>
      </c>
      <c r="G112" s="67">
        <f t="shared" ca="1" si="340"/>
        <v>0</v>
      </c>
      <c r="H112" s="67">
        <f t="shared" ca="1" si="340"/>
        <v>0</v>
      </c>
      <c r="I112" s="67">
        <f t="shared" ca="1" si="340"/>
        <v>0</v>
      </c>
      <c r="J112" s="67">
        <f t="shared" ca="1" si="340"/>
        <v>0</v>
      </c>
      <c r="K112" s="67">
        <f t="shared" ca="1" si="340"/>
        <v>0</v>
      </c>
      <c r="L112" s="67">
        <f t="shared" ca="1" si="340"/>
        <v>0</v>
      </c>
      <c r="M112" s="67">
        <f t="shared" ca="1" si="340"/>
        <v>0</v>
      </c>
      <c r="N112" s="67">
        <f t="shared" ca="1" si="340"/>
        <v>0</v>
      </c>
      <c r="O112" s="67">
        <f t="shared" ca="1" si="340"/>
        <v>0</v>
      </c>
      <c r="P112" s="67">
        <f t="shared" ca="1" si="340"/>
        <v>0</v>
      </c>
      <c r="Q112" s="67">
        <f t="shared" ca="1" si="340"/>
        <v>0</v>
      </c>
      <c r="R112" s="67">
        <f t="shared" ca="1" si="340"/>
        <v>0</v>
      </c>
      <c r="S112" s="67">
        <f t="shared" ca="1" si="340"/>
        <v>0</v>
      </c>
      <c r="T112" s="67">
        <f t="shared" ca="1" si="340"/>
        <v>0</v>
      </c>
      <c r="U112" s="67">
        <f t="shared" ca="1" si="340"/>
        <v>47818.225372822679</v>
      </c>
      <c r="V112" s="67">
        <f t="shared" ca="1" si="340"/>
        <v>123680.23941590449</v>
      </c>
      <c r="W112" s="67">
        <f t="shared" ca="1" si="340"/>
        <v>126784.09507257452</v>
      </c>
      <c r="X112" s="67">
        <f t="shared" ca="1" si="340"/>
        <v>129943.27930858602</v>
      </c>
      <c r="Y112" s="67">
        <f t="shared" ca="1" si="340"/>
        <v>133158.89869552571</v>
      </c>
      <c r="Z112" s="67">
        <f t="shared" ca="1" si="340"/>
        <v>136432.08193641226</v>
      </c>
      <c r="AA112" s="67">
        <f t="shared" ca="1" si="340"/>
        <v>139763.98030832445</v>
      </c>
      <c r="AB112" s="67">
        <f t="shared" ca="1" si="340"/>
        <v>166588.17711388294</v>
      </c>
      <c r="AC112" s="81">
        <f t="shared" ca="1" si="340"/>
        <v>169703.6254521606</v>
      </c>
      <c r="AD112" s="81">
        <f t="shared" ca="1" si="340"/>
        <v>172881.38275720383</v>
      </c>
      <c r="AE112" s="81">
        <f t="shared" ca="1" si="340"/>
        <v>176122.6952083479</v>
      </c>
      <c r="AF112" s="81">
        <f t="shared" ca="1" si="340"/>
        <v>179428.83390851488</v>
      </c>
      <c r="AG112" s="81">
        <f t="shared" ca="1" si="340"/>
        <v>182801.09538268525</v>
      </c>
      <c r="AH112" s="81">
        <f t="shared" ca="1" si="340"/>
        <v>186240.80208633884</v>
      </c>
      <c r="AI112" s="81">
        <f t="shared" ca="1" si="340"/>
        <v>189749.30292406565</v>
      </c>
      <c r="AJ112" s="81">
        <f t="shared" ca="1" si="340"/>
        <v>193327.9737785469</v>
      </c>
      <c r="AK112" s="81">
        <f t="shared" ca="1" si="340"/>
        <v>196978.21805011795</v>
      </c>
      <c r="AL112" s="81">
        <f t="shared" ca="1" si="340"/>
        <v>200701.46720712024</v>
      </c>
      <c r="AM112" s="81">
        <f t="shared" ca="1" si="340"/>
        <v>204499.1813472627</v>
      </c>
      <c r="AN112" s="81">
        <f t="shared" ca="1" si="340"/>
        <v>208372.84977020795</v>
      </c>
      <c r="AO112" s="81">
        <f t="shared" ca="1" si="340"/>
        <v>212323.99156161206</v>
      </c>
      <c r="AP112" s="81">
        <f t="shared" ca="1" si="340"/>
        <v>216354.15618884435</v>
      </c>
      <c r="AQ112" s="81">
        <f t="shared" ca="1" si="340"/>
        <v>220464.92410862126</v>
      </c>
      <c r="AR112" s="81">
        <f t="shared" ca="1" si="340"/>
        <v>224657.90738679358</v>
      </c>
      <c r="AS112" s="81">
        <f t="shared" ca="1" si="340"/>
        <v>228934.7503305295</v>
      </c>
      <c r="AT112" s="81">
        <f t="shared" ca="1" si="340"/>
        <v>233297.13013314002</v>
      </c>
      <c r="AU112" s="81">
        <f t="shared" ca="1" si="340"/>
        <v>237746.75753180287</v>
      </c>
      <c r="AV112" s="81">
        <f t="shared" ca="1" si="340"/>
        <v>0</v>
      </c>
    </row>
    <row r="113" spans="1:48" x14ac:dyDescent="0.2">
      <c r="A113" t="s">
        <v>73</v>
      </c>
      <c r="B113" s="60"/>
      <c r="E113" s="79">
        <f ca="1">E112+D113</f>
        <v>0</v>
      </c>
      <c r="F113" s="80">
        <f t="shared" ref="F113:AC113" ca="1" si="341">F112+E113</f>
        <v>0</v>
      </c>
      <c r="G113" s="80">
        <f t="shared" ca="1" si="341"/>
        <v>0</v>
      </c>
      <c r="H113" s="80">
        <f t="shared" ca="1" si="341"/>
        <v>0</v>
      </c>
      <c r="I113" s="80">
        <f t="shared" ca="1" si="341"/>
        <v>0</v>
      </c>
      <c r="J113" s="80">
        <f t="shared" ca="1" si="341"/>
        <v>0</v>
      </c>
      <c r="K113" s="80">
        <f t="shared" ca="1" si="341"/>
        <v>0</v>
      </c>
      <c r="L113" s="80">
        <f t="shared" ca="1" si="341"/>
        <v>0</v>
      </c>
      <c r="M113" s="80">
        <f t="shared" ca="1" si="341"/>
        <v>0</v>
      </c>
      <c r="N113" s="80">
        <f t="shared" ca="1" si="341"/>
        <v>0</v>
      </c>
      <c r="O113" s="80">
        <f t="shared" ca="1" si="341"/>
        <v>0</v>
      </c>
      <c r="P113" s="80">
        <f t="shared" ca="1" si="341"/>
        <v>0</v>
      </c>
      <c r="Q113" s="80">
        <f t="shared" ca="1" si="341"/>
        <v>0</v>
      </c>
      <c r="R113" s="80">
        <f t="shared" ca="1" si="341"/>
        <v>0</v>
      </c>
      <c r="S113" s="80">
        <f t="shared" ca="1" si="341"/>
        <v>0</v>
      </c>
      <c r="T113" s="80">
        <f t="shared" ca="1" si="341"/>
        <v>0</v>
      </c>
      <c r="U113" s="80">
        <f t="shared" ca="1" si="341"/>
        <v>47818.225372822679</v>
      </c>
      <c r="V113" s="80">
        <f t="shared" ca="1" si="341"/>
        <v>171498.46478872717</v>
      </c>
      <c r="W113" s="80">
        <f t="shared" ca="1" si="341"/>
        <v>298282.55986130168</v>
      </c>
      <c r="X113" s="80">
        <f t="shared" ca="1" si="341"/>
        <v>428225.83916988771</v>
      </c>
      <c r="Y113" s="80">
        <f t="shared" ca="1" si="341"/>
        <v>561384.73786541342</v>
      </c>
      <c r="Z113" s="80">
        <f t="shared" ca="1" si="341"/>
        <v>697816.81980182568</v>
      </c>
      <c r="AA113" s="80">
        <f t="shared" ca="1" si="341"/>
        <v>837580.80011015013</v>
      </c>
      <c r="AB113" s="80">
        <f t="shared" ca="1" si="341"/>
        <v>1004168.9772240331</v>
      </c>
      <c r="AC113" s="82">
        <f t="shared" ca="1" si="341"/>
        <v>1173872.6026761937</v>
      </c>
      <c r="AD113" s="82">
        <f t="shared" ref="AD113" ca="1" si="342">AD112+AC113</f>
        <v>1346753.9854333976</v>
      </c>
      <c r="AE113" s="82">
        <f t="shared" ref="AE113" ca="1" si="343">AE112+AD113</f>
        <v>1522876.6806417454</v>
      </c>
      <c r="AF113" s="82">
        <f t="shared" ref="AF113" ca="1" si="344">AF112+AE113</f>
        <v>1702305.5145502603</v>
      </c>
      <c r="AG113" s="82">
        <f t="shared" ref="AG113" ca="1" si="345">AG112+AF113</f>
        <v>1885106.6099329456</v>
      </c>
      <c r="AH113" s="82">
        <f t="shared" ref="AH113" ca="1" si="346">AH112+AG113</f>
        <v>2071347.4120192844</v>
      </c>
      <c r="AI113" s="82">
        <f t="shared" ref="AI113" ca="1" si="347">AI112+AH113</f>
        <v>2261096.7149433503</v>
      </c>
      <c r="AJ113" s="82">
        <f t="shared" ref="AJ113" ca="1" si="348">AJ112+AI113</f>
        <v>2454424.6887218971</v>
      </c>
      <c r="AK113" s="82">
        <f t="shared" ref="AK113" ca="1" si="349">AK112+AJ113</f>
        <v>2651402.9067720152</v>
      </c>
      <c r="AL113" s="82">
        <f t="shared" ref="AL113" ca="1" si="350">AL112+AK113</f>
        <v>2852104.3739791354</v>
      </c>
      <c r="AM113" s="82">
        <f t="shared" ref="AM113" ca="1" si="351">AM112+AL113</f>
        <v>3056603.555326398</v>
      </c>
      <c r="AN113" s="82">
        <f t="shared" ref="AN113" ca="1" si="352">AN112+AM113</f>
        <v>3264976.4050966059</v>
      </c>
      <c r="AO113" s="82">
        <f t="shared" ref="AO113" ca="1" si="353">AO112+AN113</f>
        <v>3477300.396658218</v>
      </c>
      <c r="AP113" s="82">
        <f t="shared" ref="AP113" ca="1" si="354">AP112+AO113</f>
        <v>3693654.5528470622</v>
      </c>
      <c r="AQ113" s="82">
        <f t="shared" ref="AQ113" ca="1" si="355">AQ112+AP113</f>
        <v>3914119.4769556834</v>
      </c>
      <c r="AR113" s="82">
        <f t="shared" ref="AR113" ca="1" si="356">AR112+AQ113</f>
        <v>4138777.3843424772</v>
      </c>
      <c r="AS113" s="82">
        <f t="shared" ref="AS113" ca="1" si="357">AS112+AR113</f>
        <v>4367712.1346730068</v>
      </c>
      <c r="AT113" s="82">
        <f t="shared" ref="AT113" ca="1" si="358">AT112+AS113</f>
        <v>4601009.2648061467</v>
      </c>
      <c r="AU113" s="82">
        <f t="shared" ref="AU113" ca="1" si="359">AU112+AT113</f>
        <v>4838756.0223379498</v>
      </c>
      <c r="AV113" s="82">
        <f t="shared" ref="AV113" ca="1" si="360">AV112+AU113</f>
        <v>4838756.0223379498</v>
      </c>
    </row>
    <row r="115" spans="1:48" x14ac:dyDescent="0.2">
      <c r="A115" s="54" t="s">
        <v>74</v>
      </c>
      <c r="E115" s="3">
        <f t="shared" ref="E115:AC115" si="361">E68</f>
        <v>2022</v>
      </c>
      <c r="F115" s="3">
        <f t="shared" si="361"/>
        <v>2023</v>
      </c>
      <c r="G115" s="3">
        <f t="shared" si="361"/>
        <v>2024</v>
      </c>
      <c r="H115" s="3">
        <f t="shared" si="361"/>
        <v>2025</v>
      </c>
      <c r="I115" s="3">
        <f t="shared" si="361"/>
        <v>2026</v>
      </c>
      <c r="J115" s="3">
        <f t="shared" si="361"/>
        <v>2027</v>
      </c>
      <c r="K115" s="3">
        <f t="shared" si="361"/>
        <v>2028</v>
      </c>
      <c r="L115" s="3">
        <f t="shared" si="361"/>
        <v>2029</v>
      </c>
      <c r="M115" s="3">
        <f t="shared" si="361"/>
        <v>2030</v>
      </c>
      <c r="N115" s="3">
        <f t="shared" si="361"/>
        <v>2031</v>
      </c>
      <c r="O115" s="3">
        <f t="shared" si="361"/>
        <v>2032</v>
      </c>
      <c r="P115" s="3">
        <f t="shared" si="361"/>
        <v>2033</v>
      </c>
      <c r="Q115" s="3">
        <f t="shared" si="361"/>
        <v>2034</v>
      </c>
      <c r="R115" s="3">
        <f t="shared" si="361"/>
        <v>2035</v>
      </c>
      <c r="S115" s="3">
        <f t="shared" si="361"/>
        <v>2036</v>
      </c>
      <c r="T115" s="3">
        <f t="shared" si="361"/>
        <v>2037</v>
      </c>
      <c r="U115" s="3">
        <f t="shared" si="361"/>
        <v>2038</v>
      </c>
      <c r="V115" s="3">
        <f t="shared" si="361"/>
        <v>2039</v>
      </c>
      <c r="W115" s="3">
        <f t="shared" si="361"/>
        <v>2040</v>
      </c>
      <c r="X115" s="3">
        <f t="shared" si="361"/>
        <v>2041</v>
      </c>
      <c r="Y115" s="3">
        <f t="shared" si="361"/>
        <v>2042</v>
      </c>
      <c r="Z115" s="3">
        <f t="shared" si="361"/>
        <v>2043</v>
      </c>
      <c r="AA115" s="3">
        <f t="shared" si="361"/>
        <v>2044</v>
      </c>
      <c r="AB115" s="3">
        <f t="shared" si="361"/>
        <v>2045</v>
      </c>
      <c r="AC115" s="3">
        <f t="shared" si="361"/>
        <v>2046</v>
      </c>
      <c r="AD115" s="3">
        <f t="shared" ref="AD115:AR115" si="362">AD68</f>
        <v>2047</v>
      </c>
      <c r="AE115" s="3">
        <f t="shared" si="362"/>
        <v>2048</v>
      </c>
      <c r="AF115" s="3">
        <f t="shared" si="362"/>
        <v>2049</v>
      </c>
      <c r="AG115" s="3">
        <f t="shared" si="362"/>
        <v>2050</v>
      </c>
      <c r="AH115" s="3">
        <f t="shared" si="362"/>
        <v>2051</v>
      </c>
      <c r="AI115" s="3">
        <f t="shared" si="362"/>
        <v>2052</v>
      </c>
      <c r="AJ115" s="3">
        <f t="shared" si="362"/>
        <v>2053</v>
      </c>
      <c r="AK115" s="3">
        <f t="shared" si="362"/>
        <v>2054</v>
      </c>
      <c r="AL115" s="3">
        <f t="shared" si="362"/>
        <v>2055</v>
      </c>
      <c r="AM115" s="3">
        <f t="shared" si="362"/>
        <v>2056</v>
      </c>
      <c r="AN115" s="3">
        <f t="shared" si="362"/>
        <v>2057</v>
      </c>
      <c r="AO115" s="3">
        <f t="shared" si="362"/>
        <v>2058</v>
      </c>
      <c r="AP115" s="3">
        <f t="shared" si="362"/>
        <v>2059</v>
      </c>
      <c r="AQ115" s="3">
        <f t="shared" si="362"/>
        <v>2060</v>
      </c>
      <c r="AR115" s="3">
        <f t="shared" si="362"/>
        <v>2061</v>
      </c>
      <c r="AS115" s="3">
        <f t="shared" ref="AS115:AV115" si="363">AS68</f>
        <v>2062</v>
      </c>
      <c r="AT115" s="3">
        <f t="shared" si="363"/>
        <v>2063</v>
      </c>
      <c r="AU115" s="3">
        <f t="shared" si="363"/>
        <v>2064</v>
      </c>
      <c r="AV115" s="3">
        <f t="shared" si="363"/>
        <v>2065</v>
      </c>
    </row>
    <row r="116" spans="1:48" x14ac:dyDescent="0.2">
      <c r="A116" s="62" t="s">
        <v>75</v>
      </c>
      <c r="E116" s="71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</row>
    <row r="117" spans="1:48" x14ac:dyDescent="0.2">
      <c r="A117" t="s">
        <v>76</v>
      </c>
      <c r="E117" s="66">
        <f ca="1">E75+E30-E84</f>
        <v>300000</v>
      </c>
      <c r="F117" s="67">
        <f ca="1">E117+F75+F30-F84</f>
        <v>913800</v>
      </c>
      <c r="G117" s="73">
        <f ca="1">F117+G75+G30-G84</f>
        <v>1465518</v>
      </c>
      <c r="H117" s="67">
        <f ca="1">G117+H75+H30-H84</f>
        <v>1506480.885</v>
      </c>
      <c r="I117" s="67">
        <f ca="1">H117+I75+I30-I84</f>
        <v>1467853.17</v>
      </c>
      <c r="J117" s="67">
        <f ca="1">I117+J75+J30-J84</f>
        <v>1429225.4549999998</v>
      </c>
      <c r="K117" s="67">
        <f ca="1">J117+K75+K30-K84</f>
        <v>1390597.7399999998</v>
      </c>
      <c r="L117" s="67">
        <f ca="1">K117+L75+L30-L84</f>
        <v>1351970.0249999997</v>
      </c>
      <c r="M117" s="67">
        <f ca="1">L117+M75+M30-M84</f>
        <v>1313342.3099999996</v>
      </c>
      <c r="N117" s="67">
        <f ca="1">M117+N75+N30-N84</f>
        <v>1274714.5949999995</v>
      </c>
      <c r="O117" s="67">
        <f ca="1">N117+O75+O30-O84</f>
        <v>1236086.8799999994</v>
      </c>
      <c r="P117" s="67">
        <f ca="1">O117+P75+P30-P84</f>
        <v>1197459.1649999993</v>
      </c>
      <c r="Q117" s="67">
        <f ca="1">P117+Q75+Q30-Q84</f>
        <v>1158831.4499999993</v>
      </c>
      <c r="R117" s="67">
        <f ca="1">Q117+R75+R30-R84</f>
        <v>1120203.7349999992</v>
      </c>
      <c r="S117" s="67">
        <f ca="1">R117+S75+S30-S84</f>
        <v>1081576.0199999991</v>
      </c>
      <c r="T117" s="67">
        <f ca="1">S117+T75+T30-T84</f>
        <v>1042948.3049999991</v>
      </c>
      <c r="U117" s="67">
        <f ca="1">T117+U75+U30-U84</f>
        <v>1004320.5899999992</v>
      </c>
      <c r="V117" s="67">
        <f ca="1">U117+V75+V30-V84</f>
        <v>965692.87499999919</v>
      </c>
      <c r="W117" s="67">
        <f ca="1">V117+W75+W30-W84</f>
        <v>927065.15999999922</v>
      </c>
      <c r="X117" s="67">
        <f ca="1">W117+X75+X30-X84</f>
        <v>888437.44499999925</v>
      </c>
      <c r="Y117" s="67">
        <f ca="1">X117+Y75+Y30-Y84</f>
        <v>849809.72999999928</v>
      </c>
      <c r="Z117" s="67">
        <f ca="1">Y117+Z75+Z30-Z84</f>
        <v>811182.01499999932</v>
      </c>
      <c r="AA117" s="67">
        <f ca="1">Z117+AA75+AA30-AA84</f>
        <v>772554.29999999935</v>
      </c>
      <c r="AB117" s="67">
        <f ca="1">AA117+AB75+AB30-AB84</f>
        <v>733926.58499999938</v>
      </c>
      <c r="AC117" s="67">
        <f ca="1">AB117+AC75+AC30-AC84</f>
        <v>695298.86999999941</v>
      </c>
      <c r="AD117" s="67">
        <f ca="1">AC117+AD75+AD30-AD84</f>
        <v>656671.15499999945</v>
      </c>
      <c r="AE117" s="67">
        <f ca="1">AD117+AE75+AE30-AE84</f>
        <v>618043.43999999948</v>
      </c>
      <c r="AF117" s="67">
        <f ca="1">AE117+AF75+AF30-AF84</f>
        <v>579415.72499999951</v>
      </c>
      <c r="AG117" s="67">
        <f ca="1">AF117+AG75+AG30-AG84</f>
        <v>540788.00999999954</v>
      </c>
      <c r="AH117" s="67">
        <f ca="1">AG117+AH75+AH30-AH84</f>
        <v>502160.29499999958</v>
      </c>
      <c r="AI117" s="67">
        <f ca="1">AH117+AI75+AI30-AI84</f>
        <v>463532.57999999961</v>
      </c>
      <c r="AJ117" s="67">
        <f ca="1">AI117+AJ75+AJ30-AJ84</f>
        <v>424904.86499999964</v>
      </c>
      <c r="AK117" s="67">
        <f ca="1">AJ117+AK75+AK30-AK84</f>
        <v>386277.14999999967</v>
      </c>
      <c r="AL117" s="67">
        <f ca="1">AK117+AL75+AL30-AL84</f>
        <v>347649.43499999971</v>
      </c>
      <c r="AM117" s="67">
        <f ca="1">AL117+AM75+AM30-AM84</f>
        <v>309021.71999999974</v>
      </c>
      <c r="AN117" s="67">
        <f ca="1">AM117+AN75+AN30-AN84</f>
        <v>270394.00499999977</v>
      </c>
      <c r="AO117" s="67">
        <f ca="1">AN117+AO75+AO30-AO84</f>
        <v>231766.28999999978</v>
      </c>
      <c r="AP117" s="67">
        <f ca="1">AO117+AP75+AP30-AP84</f>
        <v>193138.57499999978</v>
      </c>
      <c r="AQ117" s="67">
        <f ca="1">AP117+AQ75+AQ30-AQ84</f>
        <v>154510.85999999978</v>
      </c>
      <c r="AR117" s="67">
        <f ca="1">AQ117+AR75+AR30-AR84</f>
        <v>115883.14499999979</v>
      </c>
      <c r="AS117" s="67">
        <f ca="1">AR117+AS75+AS30-AS84</f>
        <v>77255.429999999789</v>
      </c>
      <c r="AT117" s="67">
        <f ca="1">AS117+AT75+AT30-AT84</f>
        <v>38627.714999999793</v>
      </c>
      <c r="AU117" s="67">
        <f ca="1">AT117+AU75+AU30-AU84</f>
        <v>-2.0372681319713593E-10</v>
      </c>
      <c r="AV117" s="67">
        <f ca="1">AU117+AV75+AV30-AV84</f>
        <v>-2.0372681319713593E-10</v>
      </c>
    </row>
    <row r="118" spans="1:48" x14ac:dyDescent="0.2">
      <c r="A118" t="s">
        <v>77</v>
      </c>
      <c r="E118" s="66">
        <f t="shared" ref="E118:AV118" si="364">D118+E106</f>
        <v>0</v>
      </c>
      <c r="F118" s="67">
        <f t="shared" si="364"/>
        <v>0</v>
      </c>
      <c r="G118" s="67">
        <f t="shared" si="364"/>
        <v>0</v>
      </c>
      <c r="H118" s="67">
        <f t="shared" si="364"/>
        <v>0</v>
      </c>
      <c r="I118" s="67">
        <f t="shared" si="364"/>
        <v>0</v>
      </c>
      <c r="J118" s="67">
        <f t="shared" si="364"/>
        <v>0</v>
      </c>
      <c r="K118" s="67">
        <f t="shared" si="364"/>
        <v>0</v>
      </c>
      <c r="L118" s="67">
        <f t="shared" si="364"/>
        <v>0</v>
      </c>
      <c r="M118" s="67">
        <f t="shared" si="364"/>
        <v>0</v>
      </c>
      <c r="N118" s="67">
        <f t="shared" si="364"/>
        <v>0</v>
      </c>
      <c r="O118" s="67">
        <f t="shared" si="364"/>
        <v>0</v>
      </c>
      <c r="P118" s="67">
        <f t="shared" si="364"/>
        <v>0</v>
      </c>
      <c r="Q118" s="67">
        <f t="shared" si="364"/>
        <v>0</v>
      </c>
      <c r="R118" s="67">
        <f t="shared" si="364"/>
        <v>0</v>
      </c>
      <c r="S118" s="67">
        <f t="shared" si="364"/>
        <v>0</v>
      </c>
      <c r="T118" s="67">
        <f t="shared" si="364"/>
        <v>0</v>
      </c>
      <c r="U118" s="67">
        <f t="shared" si="364"/>
        <v>0</v>
      </c>
      <c r="V118" s="67">
        <f t="shared" si="364"/>
        <v>0</v>
      </c>
      <c r="W118" s="67">
        <f t="shared" si="364"/>
        <v>0</v>
      </c>
      <c r="X118" s="67">
        <f t="shared" si="364"/>
        <v>0</v>
      </c>
      <c r="Y118" s="67">
        <f t="shared" si="364"/>
        <v>0</v>
      </c>
      <c r="Z118" s="67">
        <f t="shared" si="364"/>
        <v>0</v>
      </c>
      <c r="AA118" s="67">
        <f t="shared" si="364"/>
        <v>0</v>
      </c>
      <c r="AB118" s="67">
        <f t="shared" si="364"/>
        <v>0</v>
      </c>
      <c r="AC118" s="67">
        <f t="shared" si="364"/>
        <v>0</v>
      </c>
      <c r="AD118" s="67">
        <f t="shared" si="364"/>
        <v>0</v>
      </c>
      <c r="AE118" s="67">
        <f t="shared" si="364"/>
        <v>0</v>
      </c>
      <c r="AF118" s="67">
        <f t="shared" si="364"/>
        <v>0</v>
      </c>
      <c r="AG118" s="67">
        <f t="shared" si="364"/>
        <v>0</v>
      </c>
      <c r="AH118" s="67">
        <f t="shared" si="364"/>
        <v>0</v>
      </c>
      <c r="AI118" s="67">
        <f t="shared" si="364"/>
        <v>0</v>
      </c>
      <c r="AJ118" s="67">
        <f t="shared" si="364"/>
        <v>0</v>
      </c>
      <c r="AK118" s="67">
        <f t="shared" si="364"/>
        <v>0</v>
      </c>
      <c r="AL118" s="67">
        <f t="shared" si="364"/>
        <v>0</v>
      </c>
      <c r="AM118" s="67">
        <f t="shared" si="364"/>
        <v>0</v>
      </c>
      <c r="AN118" s="67">
        <f t="shared" si="364"/>
        <v>0</v>
      </c>
      <c r="AO118" s="67">
        <f t="shared" si="364"/>
        <v>0</v>
      </c>
      <c r="AP118" s="67">
        <f t="shared" si="364"/>
        <v>0</v>
      </c>
      <c r="AQ118" s="67">
        <f t="shared" si="364"/>
        <v>0</v>
      </c>
      <c r="AR118" s="67">
        <f t="shared" si="364"/>
        <v>0</v>
      </c>
      <c r="AS118" s="67">
        <f t="shared" si="364"/>
        <v>0</v>
      </c>
      <c r="AT118" s="67">
        <f t="shared" si="364"/>
        <v>0</v>
      </c>
      <c r="AU118" s="67">
        <f t="shared" si="364"/>
        <v>0</v>
      </c>
      <c r="AV118" s="67">
        <f t="shared" si="364"/>
        <v>0</v>
      </c>
    </row>
    <row r="119" spans="1:48" x14ac:dyDescent="0.2">
      <c r="A119" s="63" t="s">
        <v>78</v>
      </c>
      <c r="E119" s="74">
        <f ca="1">SUM(E117:E118)</f>
        <v>300000</v>
      </c>
      <c r="F119" s="75">
        <f t="shared" ref="F119:AC119" ca="1" si="365">SUM(F117:F118)</f>
        <v>913800</v>
      </c>
      <c r="G119" s="75">
        <f t="shared" ca="1" si="365"/>
        <v>1465518</v>
      </c>
      <c r="H119" s="75">
        <f t="shared" ca="1" si="365"/>
        <v>1506480.885</v>
      </c>
      <c r="I119" s="75">
        <f t="shared" ca="1" si="365"/>
        <v>1467853.17</v>
      </c>
      <c r="J119" s="75">
        <f t="shared" ca="1" si="365"/>
        <v>1429225.4549999998</v>
      </c>
      <c r="K119" s="75">
        <f t="shared" ca="1" si="365"/>
        <v>1390597.7399999998</v>
      </c>
      <c r="L119" s="75">
        <f t="shared" ca="1" si="365"/>
        <v>1351970.0249999997</v>
      </c>
      <c r="M119" s="75">
        <f t="shared" ca="1" si="365"/>
        <v>1313342.3099999996</v>
      </c>
      <c r="N119" s="75">
        <f t="shared" ca="1" si="365"/>
        <v>1274714.5949999995</v>
      </c>
      <c r="O119" s="75">
        <f t="shared" ca="1" si="365"/>
        <v>1236086.8799999994</v>
      </c>
      <c r="P119" s="75">
        <f t="shared" ca="1" si="365"/>
        <v>1197459.1649999993</v>
      </c>
      <c r="Q119" s="75">
        <f t="shared" ca="1" si="365"/>
        <v>1158831.4499999993</v>
      </c>
      <c r="R119" s="75">
        <f t="shared" ca="1" si="365"/>
        <v>1120203.7349999992</v>
      </c>
      <c r="S119" s="75">
        <f t="shared" ca="1" si="365"/>
        <v>1081576.0199999991</v>
      </c>
      <c r="T119" s="75">
        <f t="shared" ca="1" si="365"/>
        <v>1042948.3049999991</v>
      </c>
      <c r="U119" s="75">
        <f t="shared" ca="1" si="365"/>
        <v>1004320.5899999992</v>
      </c>
      <c r="V119" s="75">
        <f t="shared" ca="1" si="365"/>
        <v>965692.87499999919</v>
      </c>
      <c r="W119" s="75">
        <f t="shared" ca="1" si="365"/>
        <v>927065.15999999922</v>
      </c>
      <c r="X119" s="75">
        <f t="shared" ca="1" si="365"/>
        <v>888437.44499999925</v>
      </c>
      <c r="Y119" s="75">
        <f t="shared" ca="1" si="365"/>
        <v>849809.72999999928</v>
      </c>
      <c r="Z119" s="75">
        <f t="shared" ca="1" si="365"/>
        <v>811182.01499999932</v>
      </c>
      <c r="AA119" s="75">
        <f t="shared" ca="1" si="365"/>
        <v>772554.29999999935</v>
      </c>
      <c r="AB119" s="75">
        <f t="shared" ca="1" si="365"/>
        <v>733926.58499999938</v>
      </c>
      <c r="AC119" s="75">
        <f t="shared" ca="1" si="365"/>
        <v>695298.86999999941</v>
      </c>
      <c r="AD119" s="75">
        <f t="shared" ref="AD119:AR119" ca="1" si="366">SUM(AD117:AD118)</f>
        <v>656671.15499999945</v>
      </c>
      <c r="AE119" s="75">
        <f t="shared" ca="1" si="366"/>
        <v>618043.43999999948</v>
      </c>
      <c r="AF119" s="75">
        <f t="shared" ca="1" si="366"/>
        <v>579415.72499999951</v>
      </c>
      <c r="AG119" s="75">
        <f t="shared" ca="1" si="366"/>
        <v>540788.00999999954</v>
      </c>
      <c r="AH119" s="75">
        <f t="shared" ca="1" si="366"/>
        <v>502160.29499999958</v>
      </c>
      <c r="AI119" s="75">
        <f t="shared" ca="1" si="366"/>
        <v>463532.57999999961</v>
      </c>
      <c r="AJ119" s="75">
        <f t="shared" ca="1" si="366"/>
        <v>424904.86499999964</v>
      </c>
      <c r="AK119" s="75">
        <f t="shared" ca="1" si="366"/>
        <v>386277.14999999967</v>
      </c>
      <c r="AL119" s="75">
        <f t="shared" ca="1" si="366"/>
        <v>347649.43499999971</v>
      </c>
      <c r="AM119" s="75">
        <f t="shared" ca="1" si="366"/>
        <v>309021.71999999974</v>
      </c>
      <c r="AN119" s="75">
        <f t="shared" ca="1" si="366"/>
        <v>270394.00499999977</v>
      </c>
      <c r="AO119" s="75">
        <f t="shared" ca="1" si="366"/>
        <v>231766.28999999978</v>
      </c>
      <c r="AP119" s="75">
        <f t="shared" ca="1" si="366"/>
        <v>193138.57499999978</v>
      </c>
      <c r="AQ119" s="75">
        <f t="shared" ca="1" si="366"/>
        <v>154510.85999999978</v>
      </c>
      <c r="AR119" s="75">
        <f t="shared" ca="1" si="366"/>
        <v>115883.14499999979</v>
      </c>
      <c r="AS119" s="75">
        <f t="shared" ref="AS119:AV119" ca="1" si="367">SUM(AS117:AS118)</f>
        <v>77255.429999999789</v>
      </c>
      <c r="AT119" s="75">
        <f t="shared" ca="1" si="367"/>
        <v>38627.714999999793</v>
      </c>
      <c r="AU119" s="75">
        <f t="shared" ca="1" si="367"/>
        <v>-2.0372681319713593E-10</v>
      </c>
      <c r="AV119" s="75">
        <f t="shared" ca="1" si="367"/>
        <v>-2.0372681319713593E-10</v>
      </c>
    </row>
    <row r="120" spans="1:48" x14ac:dyDescent="0.2">
      <c r="E120" s="76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 x14ac:dyDescent="0.2">
      <c r="A121" s="62" t="s">
        <v>79</v>
      </c>
      <c r="E121" s="76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 x14ac:dyDescent="0.2">
      <c r="A122" t="s">
        <v>80</v>
      </c>
      <c r="E122" s="66">
        <f t="shared" ref="E122:AV122" si="368">E70+D122-E104</f>
        <v>210000</v>
      </c>
      <c r="F122" s="67">
        <f t="shared" si="368"/>
        <v>638400</v>
      </c>
      <c r="G122" s="67">
        <f t="shared" si="368"/>
        <v>1020747</v>
      </c>
      <c r="H122" s="67">
        <f t="shared" ca="1" si="368"/>
        <v>1300863.722688</v>
      </c>
      <c r="I122" s="67">
        <f t="shared" ca="1" si="368"/>
        <v>1212964.50009696</v>
      </c>
      <c r="J122" s="67">
        <f t="shared" ca="1" si="368"/>
        <v>1122589.3112464512</v>
      </c>
      <c r="K122" s="67">
        <f t="shared" ca="1" si="368"/>
        <v>1029695.3853450762</v>
      </c>
      <c r="L122" s="67">
        <f t="shared" ca="1" si="368"/>
        <v>934239.0961856097</v>
      </c>
      <c r="M122" s="67">
        <f t="shared" ca="1" si="368"/>
        <v>836175.94503668183</v>
      </c>
      <c r="N122" s="67">
        <f t="shared" ca="1" si="368"/>
        <v>735460.54319229547</v>
      </c>
      <c r="O122" s="67">
        <f t="shared" ca="1" si="368"/>
        <v>632046.59417233337</v>
      </c>
      <c r="P122" s="67">
        <f t="shared" ca="1" si="368"/>
        <v>525886.87556707615</v>
      </c>
      <c r="Q122" s="67">
        <f t="shared" ca="1" si="368"/>
        <v>416933.22051860968</v>
      </c>
      <c r="R122" s="67">
        <f t="shared" ca="1" si="368"/>
        <v>305136.49883186189</v>
      </c>
      <c r="S122" s="67">
        <f t="shared" ca="1" si="368"/>
        <v>190446.59770785912</v>
      </c>
      <c r="T122" s="67">
        <f t="shared" ca="1" si="368"/>
        <v>72812.402091648328</v>
      </c>
      <c r="U122" s="67">
        <f t="shared" ca="1" si="368"/>
        <v>0</v>
      </c>
      <c r="V122" s="67">
        <f t="shared" ca="1" si="368"/>
        <v>0</v>
      </c>
      <c r="W122" s="67">
        <f t="shared" ca="1" si="368"/>
        <v>0</v>
      </c>
      <c r="X122" s="67">
        <f t="shared" ca="1" si="368"/>
        <v>0</v>
      </c>
      <c r="Y122" s="67">
        <f t="shared" ca="1" si="368"/>
        <v>0</v>
      </c>
      <c r="Z122" s="67">
        <f t="shared" ca="1" si="368"/>
        <v>0</v>
      </c>
      <c r="AA122" s="67">
        <f t="shared" ca="1" si="368"/>
        <v>0</v>
      </c>
      <c r="AB122" s="67">
        <f t="shared" ca="1" si="368"/>
        <v>0</v>
      </c>
      <c r="AC122" s="67">
        <f t="shared" ca="1" si="368"/>
        <v>0</v>
      </c>
      <c r="AD122" s="67">
        <f t="shared" ca="1" si="368"/>
        <v>0</v>
      </c>
      <c r="AE122" s="67">
        <f t="shared" ca="1" si="368"/>
        <v>0</v>
      </c>
      <c r="AF122" s="67">
        <f t="shared" ca="1" si="368"/>
        <v>0</v>
      </c>
      <c r="AG122" s="67">
        <f t="shared" ca="1" si="368"/>
        <v>0</v>
      </c>
      <c r="AH122" s="67">
        <f t="shared" ca="1" si="368"/>
        <v>0</v>
      </c>
      <c r="AI122" s="67">
        <f t="shared" ca="1" si="368"/>
        <v>0</v>
      </c>
      <c r="AJ122" s="67">
        <f t="shared" ca="1" si="368"/>
        <v>0</v>
      </c>
      <c r="AK122" s="67">
        <f t="shared" ca="1" si="368"/>
        <v>0</v>
      </c>
      <c r="AL122" s="67">
        <f t="shared" ca="1" si="368"/>
        <v>0</v>
      </c>
      <c r="AM122" s="67">
        <f t="shared" ca="1" si="368"/>
        <v>0</v>
      </c>
      <c r="AN122" s="67">
        <f t="shared" ca="1" si="368"/>
        <v>0</v>
      </c>
      <c r="AO122" s="67">
        <f t="shared" ca="1" si="368"/>
        <v>0</v>
      </c>
      <c r="AP122" s="67">
        <f t="shared" ca="1" si="368"/>
        <v>0</v>
      </c>
      <c r="AQ122" s="67">
        <f t="shared" ca="1" si="368"/>
        <v>0</v>
      </c>
      <c r="AR122" s="67">
        <f t="shared" ca="1" si="368"/>
        <v>0</v>
      </c>
      <c r="AS122" s="67">
        <f t="shared" ca="1" si="368"/>
        <v>0</v>
      </c>
      <c r="AT122" s="67">
        <f t="shared" ca="1" si="368"/>
        <v>0</v>
      </c>
      <c r="AU122" s="67">
        <f t="shared" ca="1" si="368"/>
        <v>0</v>
      </c>
      <c r="AV122" s="67">
        <f t="shared" ca="1" si="368"/>
        <v>35038.887645435811</v>
      </c>
    </row>
    <row r="123" spans="1:48" x14ac:dyDescent="0.2">
      <c r="A123" t="s">
        <v>81</v>
      </c>
      <c r="E123" s="66">
        <f t="shared" ref="E123:AC123" si="369">F73</f>
        <v>90000</v>
      </c>
      <c r="F123" s="67">
        <f t="shared" si="369"/>
        <v>275400</v>
      </c>
      <c r="G123" s="67">
        <f t="shared" si="369"/>
        <v>444771</v>
      </c>
      <c r="H123" s="67">
        <f t="shared" si="369"/>
        <v>445215.77100000001</v>
      </c>
      <c r="I123" s="67">
        <f t="shared" si="369"/>
        <v>421783.36200000002</v>
      </c>
      <c r="J123" s="67">
        <f t="shared" si="369"/>
        <v>398350.95300000004</v>
      </c>
      <c r="K123" s="67">
        <f t="shared" si="369"/>
        <v>374918.54400000005</v>
      </c>
      <c r="L123" s="67">
        <f t="shared" si="369"/>
        <v>351486.13500000007</v>
      </c>
      <c r="M123" s="67">
        <f t="shared" si="369"/>
        <v>328053.72600000008</v>
      </c>
      <c r="N123" s="67">
        <f t="shared" si="369"/>
        <v>304621.3170000001</v>
      </c>
      <c r="O123" s="67">
        <f t="shared" si="369"/>
        <v>281188.90800000011</v>
      </c>
      <c r="P123" s="67">
        <f t="shared" si="369"/>
        <v>257756.49900000013</v>
      </c>
      <c r="Q123" s="67">
        <f t="shared" si="369"/>
        <v>234324.09000000014</v>
      </c>
      <c r="R123" s="67">
        <f t="shared" si="369"/>
        <v>210891.68100000016</v>
      </c>
      <c r="S123" s="67">
        <f t="shared" si="369"/>
        <v>187459.27200000017</v>
      </c>
      <c r="T123" s="67">
        <f t="shared" si="369"/>
        <v>164026.86300000019</v>
      </c>
      <c r="U123" s="67">
        <f t="shared" si="369"/>
        <v>140594.4540000002</v>
      </c>
      <c r="V123" s="67">
        <f t="shared" si="369"/>
        <v>117162.0450000002</v>
      </c>
      <c r="W123" s="67">
        <f t="shared" si="369"/>
        <v>93729.636000000202</v>
      </c>
      <c r="X123" s="67">
        <f t="shared" si="369"/>
        <v>70297.227000000203</v>
      </c>
      <c r="Y123" s="67">
        <f t="shared" si="369"/>
        <v>46864.818000000203</v>
      </c>
      <c r="Z123" s="67">
        <f t="shared" si="369"/>
        <v>23432.409000000203</v>
      </c>
      <c r="AA123" s="67">
        <f t="shared" si="369"/>
        <v>0</v>
      </c>
      <c r="AB123" s="67">
        <f t="shared" si="369"/>
        <v>0</v>
      </c>
      <c r="AC123" s="67">
        <f t="shared" si="369"/>
        <v>0</v>
      </c>
      <c r="AD123" s="67">
        <f t="shared" ref="AD123:AR123" si="370">AE73</f>
        <v>0</v>
      </c>
      <c r="AE123" s="67">
        <f t="shared" si="370"/>
        <v>0</v>
      </c>
      <c r="AF123" s="67">
        <f t="shared" si="370"/>
        <v>0</v>
      </c>
      <c r="AG123" s="67">
        <f t="shared" si="370"/>
        <v>0</v>
      </c>
      <c r="AH123" s="67">
        <f t="shared" si="370"/>
        <v>0</v>
      </c>
      <c r="AI123" s="67">
        <f t="shared" si="370"/>
        <v>0</v>
      </c>
      <c r="AJ123" s="67">
        <f t="shared" si="370"/>
        <v>0</v>
      </c>
      <c r="AK123" s="67">
        <f t="shared" si="370"/>
        <v>0</v>
      </c>
      <c r="AL123" s="67">
        <f t="shared" si="370"/>
        <v>0</v>
      </c>
      <c r="AM123" s="67">
        <f t="shared" si="370"/>
        <v>0</v>
      </c>
      <c r="AN123" s="67">
        <f t="shared" si="370"/>
        <v>0</v>
      </c>
      <c r="AO123" s="67">
        <f t="shared" si="370"/>
        <v>0</v>
      </c>
      <c r="AP123" s="67">
        <f t="shared" si="370"/>
        <v>0</v>
      </c>
      <c r="AQ123" s="67">
        <f t="shared" si="370"/>
        <v>0</v>
      </c>
      <c r="AR123" s="67">
        <f t="shared" si="370"/>
        <v>0</v>
      </c>
      <c r="AS123" s="67">
        <f t="shared" ref="AS123:AV123" si="371">AT73</f>
        <v>0</v>
      </c>
      <c r="AT123" s="67">
        <f t="shared" si="371"/>
        <v>0</v>
      </c>
      <c r="AU123" s="67">
        <f t="shared" si="371"/>
        <v>0</v>
      </c>
      <c r="AV123" s="67">
        <f t="shared" si="371"/>
        <v>0</v>
      </c>
    </row>
    <row r="124" spans="1:48" x14ac:dyDescent="0.2">
      <c r="A124" t="s">
        <v>82</v>
      </c>
      <c r="E124" s="66">
        <f t="shared" ref="E124:AV124" ca="1" si="372">IF(ABS(D124+E89-E112)&lt;0.0001,0,D124+E89-E112)</f>
        <v>0</v>
      </c>
      <c r="F124" s="67">
        <f t="shared" ca="1" si="372"/>
        <v>0</v>
      </c>
      <c r="G124" s="67">
        <f t="shared" ca="1" si="372"/>
        <v>0</v>
      </c>
      <c r="H124" s="67">
        <f t="shared" ca="1" si="372"/>
        <v>-239598.60868799995</v>
      </c>
      <c r="I124" s="67">
        <f t="shared" ca="1" si="372"/>
        <v>-166894.69209695997</v>
      </c>
      <c r="J124" s="67">
        <f t="shared" ca="1" si="372"/>
        <v>-91714.809246451186</v>
      </c>
      <c r="K124" s="67">
        <f t="shared" ca="1" si="372"/>
        <v>-14016.189345076185</v>
      </c>
      <c r="L124" s="67">
        <f t="shared" ca="1" si="372"/>
        <v>66244.793814390272</v>
      </c>
      <c r="M124" s="67">
        <f t="shared" ca="1" si="372"/>
        <v>149112.63896331811</v>
      </c>
      <c r="N124" s="67">
        <f t="shared" ca="1" si="372"/>
        <v>234632.73480770446</v>
      </c>
      <c r="O124" s="67">
        <f t="shared" ca="1" si="372"/>
        <v>322851.37782766658</v>
      </c>
      <c r="P124" s="67">
        <f t="shared" ca="1" si="372"/>
        <v>413815.79043292382</v>
      </c>
      <c r="Q124" s="67">
        <f t="shared" ca="1" si="372"/>
        <v>507574.1394813903</v>
      </c>
      <c r="R124" s="67">
        <f t="shared" ca="1" si="372"/>
        <v>604175.55516813812</v>
      </c>
      <c r="S124" s="67">
        <f t="shared" ca="1" si="372"/>
        <v>703670.1502921409</v>
      </c>
      <c r="T124" s="67">
        <f t="shared" ca="1" si="372"/>
        <v>806109.03990835173</v>
      </c>
      <c r="U124" s="67">
        <f t="shared" ca="1" si="372"/>
        <v>863726.13599999994</v>
      </c>
      <c r="V124" s="67">
        <f t="shared" ca="1" si="372"/>
        <v>848530.83</v>
      </c>
      <c r="W124" s="67">
        <f t="shared" ca="1" si="372"/>
        <v>833335.52399999986</v>
      </c>
      <c r="X124" s="67">
        <f t="shared" ca="1" si="372"/>
        <v>818140.21799999988</v>
      </c>
      <c r="Y124" s="67">
        <f t="shared" ca="1" si="372"/>
        <v>802944.91199999989</v>
      </c>
      <c r="Z124" s="67">
        <f t="shared" ca="1" si="372"/>
        <v>787749.60599999991</v>
      </c>
      <c r="AA124" s="67">
        <f t="shared" ca="1" si="372"/>
        <v>772554.29999999993</v>
      </c>
      <c r="AB124" s="67">
        <f t="shared" ca="1" si="372"/>
        <v>733926.58499999996</v>
      </c>
      <c r="AC124" s="67">
        <f t="shared" ca="1" si="372"/>
        <v>695298.87</v>
      </c>
      <c r="AD124" s="67">
        <f t="shared" ca="1" si="372"/>
        <v>656671.15500000003</v>
      </c>
      <c r="AE124" s="67">
        <f t="shared" ca="1" si="372"/>
        <v>618043.44000000006</v>
      </c>
      <c r="AF124" s="67">
        <f t="shared" ca="1" si="372"/>
        <v>579415.72500000009</v>
      </c>
      <c r="AG124" s="67">
        <f t="shared" ca="1" si="372"/>
        <v>540788.01</v>
      </c>
      <c r="AH124" s="67">
        <f t="shared" ca="1" si="372"/>
        <v>502160.29499999993</v>
      </c>
      <c r="AI124" s="67">
        <f t="shared" ca="1" si="372"/>
        <v>463532.57999999996</v>
      </c>
      <c r="AJ124" s="67">
        <f t="shared" ca="1" si="372"/>
        <v>424904.86499999999</v>
      </c>
      <c r="AK124" s="67">
        <f t="shared" ca="1" si="372"/>
        <v>386277.15</v>
      </c>
      <c r="AL124" s="67">
        <f t="shared" ca="1" si="372"/>
        <v>347649.43500000006</v>
      </c>
      <c r="AM124" s="67">
        <f t="shared" ca="1" si="372"/>
        <v>309021.72000000003</v>
      </c>
      <c r="AN124" s="67">
        <f t="shared" ca="1" si="372"/>
        <v>270394.00500000006</v>
      </c>
      <c r="AO124" s="67">
        <f t="shared" ca="1" si="372"/>
        <v>231766.2900000001</v>
      </c>
      <c r="AP124" s="67">
        <f t="shared" ca="1" si="372"/>
        <v>193138.57500000007</v>
      </c>
      <c r="AQ124" s="67">
        <f t="shared" ca="1" si="372"/>
        <v>154510.86000000004</v>
      </c>
      <c r="AR124" s="67">
        <f t="shared" ca="1" si="372"/>
        <v>115883.14500000008</v>
      </c>
      <c r="AS124" s="67">
        <f t="shared" ca="1" si="372"/>
        <v>77255.43000000008</v>
      </c>
      <c r="AT124" s="67">
        <f t="shared" ca="1" si="372"/>
        <v>38627.715000000084</v>
      </c>
      <c r="AU124" s="67">
        <f t="shared" ca="1" si="372"/>
        <v>0</v>
      </c>
      <c r="AV124" s="67">
        <f t="shared" ca="1" si="372"/>
        <v>-35038.887645435811</v>
      </c>
    </row>
    <row r="125" spans="1:48" x14ac:dyDescent="0.2">
      <c r="A125" s="63" t="s">
        <v>83</v>
      </c>
      <c r="E125" s="77">
        <f ca="1">SUM(E122:E124)</f>
        <v>300000</v>
      </c>
      <c r="F125" s="78">
        <f t="shared" ref="F125:AC125" ca="1" si="373">SUM(F122:F124)</f>
        <v>913800</v>
      </c>
      <c r="G125" s="78">
        <f t="shared" ca="1" si="373"/>
        <v>1465518</v>
      </c>
      <c r="H125" s="78">
        <f t="shared" ca="1" si="373"/>
        <v>1506480.885</v>
      </c>
      <c r="I125" s="78">
        <f t="shared" ca="1" si="373"/>
        <v>1467853.17</v>
      </c>
      <c r="J125" s="78">
        <f t="shared" ca="1" si="373"/>
        <v>1429225.4550000001</v>
      </c>
      <c r="K125" s="78">
        <f t="shared" ca="1" si="373"/>
        <v>1390597.74</v>
      </c>
      <c r="L125" s="78">
        <f t="shared" ca="1" si="373"/>
        <v>1351970.0249999999</v>
      </c>
      <c r="M125" s="78">
        <f t="shared" ca="1" si="373"/>
        <v>1313342.31</v>
      </c>
      <c r="N125" s="78">
        <f t="shared" ca="1" si="373"/>
        <v>1274714.5950000002</v>
      </c>
      <c r="O125" s="78">
        <f t="shared" ca="1" si="373"/>
        <v>1236086.8799999999</v>
      </c>
      <c r="P125" s="78">
        <f t="shared" ca="1" si="373"/>
        <v>1197459.165</v>
      </c>
      <c r="Q125" s="78">
        <f t="shared" ca="1" si="373"/>
        <v>1158831.4500000002</v>
      </c>
      <c r="R125" s="78">
        <f t="shared" ca="1" si="373"/>
        <v>1120203.7350000001</v>
      </c>
      <c r="S125" s="78">
        <f t="shared" ca="1" si="373"/>
        <v>1081576.0200000003</v>
      </c>
      <c r="T125" s="78">
        <f t="shared" ca="1" si="373"/>
        <v>1042948.3050000002</v>
      </c>
      <c r="U125" s="78">
        <f t="shared" ca="1" si="373"/>
        <v>1004320.5900000001</v>
      </c>
      <c r="V125" s="78">
        <f t="shared" ca="1" si="373"/>
        <v>965692.87500000012</v>
      </c>
      <c r="W125" s="78">
        <f t="shared" ca="1" si="373"/>
        <v>927065.16</v>
      </c>
      <c r="X125" s="78">
        <f t="shared" ca="1" si="373"/>
        <v>888437.44500000007</v>
      </c>
      <c r="Y125" s="78">
        <f t="shared" ca="1" si="373"/>
        <v>849809.7300000001</v>
      </c>
      <c r="Z125" s="78">
        <f t="shared" ca="1" si="373"/>
        <v>811182.01500000013</v>
      </c>
      <c r="AA125" s="78">
        <f t="shared" ca="1" si="373"/>
        <v>772554.29999999993</v>
      </c>
      <c r="AB125" s="78">
        <f t="shared" ca="1" si="373"/>
        <v>733926.58499999996</v>
      </c>
      <c r="AC125" s="78">
        <f t="shared" ca="1" si="373"/>
        <v>695298.87</v>
      </c>
      <c r="AD125" s="78">
        <f t="shared" ref="AD125:AR125" ca="1" si="374">SUM(AD122:AD124)</f>
        <v>656671.15500000003</v>
      </c>
      <c r="AE125" s="78">
        <f t="shared" ca="1" si="374"/>
        <v>618043.44000000006</v>
      </c>
      <c r="AF125" s="78">
        <f t="shared" ca="1" si="374"/>
        <v>579415.72500000009</v>
      </c>
      <c r="AG125" s="78">
        <f t="shared" ca="1" si="374"/>
        <v>540788.01</v>
      </c>
      <c r="AH125" s="78">
        <f t="shared" ca="1" si="374"/>
        <v>502160.29499999993</v>
      </c>
      <c r="AI125" s="78">
        <f t="shared" ca="1" si="374"/>
        <v>463532.57999999996</v>
      </c>
      <c r="AJ125" s="78">
        <f t="shared" ca="1" si="374"/>
        <v>424904.86499999999</v>
      </c>
      <c r="AK125" s="78">
        <f t="shared" ca="1" si="374"/>
        <v>386277.15</v>
      </c>
      <c r="AL125" s="78">
        <f t="shared" ca="1" si="374"/>
        <v>347649.43500000006</v>
      </c>
      <c r="AM125" s="78">
        <f t="shared" ca="1" si="374"/>
        <v>309021.72000000003</v>
      </c>
      <c r="AN125" s="78">
        <f t="shared" ca="1" si="374"/>
        <v>270394.00500000006</v>
      </c>
      <c r="AO125" s="78">
        <f t="shared" ca="1" si="374"/>
        <v>231766.2900000001</v>
      </c>
      <c r="AP125" s="78">
        <f t="shared" ca="1" si="374"/>
        <v>193138.57500000007</v>
      </c>
      <c r="AQ125" s="78">
        <f t="shared" ca="1" si="374"/>
        <v>154510.86000000004</v>
      </c>
      <c r="AR125" s="78">
        <f t="shared" ca="1" si="374"/>
        <v>115883.14500000008</v>
      </c>
      <c r="AS125" s="78">
        <f t="shared" ref="AS125:AV125" ca="1" si="375">SUM(AS122:AS124)</f>
        <v>77255.43000000008</v>
      </c>
      <c r="AT125" s="78">
        <f t="shared" ca="1" si="375"/>
        <v>38627.715000000084</v>
      </c>
      <c r="AU125" s="78">
        <f t="shared" ca="1" si="375"/>
        <v>0</v>
      </c>
      <c r="AV125" s="78">
        <f t="shared" ca="1" si="375"/>
        <v>0</v>
      </c>
    </row>
    <row r="128" spans="1:48" x14ac:dyDescent="0.2">
      <c r="A128" t="s">
        <v>84</v>
      </c>
      <c r="B128" s="16">
        <f ca="1">IRR(E128:AC128)</f>
        <v>4.5040611344693282E-3</v>
      </c>
      <c r="C128" s="116">
        <f ca="1">SUM(E128:AV128)</f>
        <v>3762295.6023379499</v>
      </c>
      <c r="E128" s="67">
        <f ca="1">-E70+E112</f>
        <v>-210000</v>
      </c>
      <c r="F128" s="67">
        <f ca="1">-F70+F112</f>
        <v>-428400</v>
      </c>
      <c r="G128" s="67">
        <f ca="1">-G70+G112</f>
        <v>-382347</v>
      </c>
      <c r="H128" s="67">
        <f ca="1">-H70+H112</f>
        <v>-55713.419999999991</v>
      </c>
      <c r="I128" s="67">
        <f t="shared" ref="I128:AV128" ca="1" si="376">-I70+I112</f>
        <v>0</v>
      </c>
      <c r="J128" s="67">
        <f t="shared" ca="1" si="376"/>
        <v>0</v>
      </c>
      <c r="K128" s="67">
        <f t="shared" ca="1" si="376"/>
        <v>0</v>
      </c>
      <c r="L128" s="67">
        <f t="shared" ca="1" si="376"/>
        <v>0</v>
      </c>
      <c r="M128" s="67">
        <f t="shared" ca="1" si="376"/>
        <v>0</v>
      </c>
      <c r="N128" s="67">
        <f t="shared" ca="1" si="376"/>
        <v>0</v>
      </c>
      <c r="O128" s="67">
        <f t="shared" ca="1" si="376"/>
        <v>0</v>
      </c>
      <c r="P128" s="67">
        <f t="shared" ca="1" si="376"/>
        <v>0</v>
      </c>
      <c r="Q128" s="67">
        <f t="shared" ca="1" si="376"/>
        <v>0</v>
      </c>
      <c r="R128" s="67">
        <f t="shared" ca="1" si="376"/>
        <v>0</v>
      </c>
      <c r="S128" s="67">
        <f t="shared" ca="1" si="376"/>
        <v>0</v>
      </c>
      <c r="T128" s="67">
        <f t="shared" ca="1" si="376"/>
        <v>0</v>
      </c>
      <c r="U128" s="67">
        <f t="shared" ca="1" si="376"/>
        <v>47818.225372822679</v>
      </c>
      <c r="V128" s="67">
        <f t="shared" ca="1" si="376"/>
        <v>123680.23941590449</v>
      </c>
      <c r="W128" s="67">
        <f t="shared" ca="1" si="376"/>
        <v>126784.09507257452</v>
      </c>
      <c r="X128" s="67">
        <f t="shared" ca="1" si="376"/>
        <v>129943.27930858602</v>
      </c>
      <c r="Y128" s="67">
        <f t="shared" ca="1" si="376"/>
        <v>133158.89869552571</v>
      </c>
      <c r="Z128" s="67">
        <f t="shared" ca="1" si="376"/>
        <v>136432.08193641226</v>
      </c>
      <c r="AA128" s="67">
        <f t="shared" ca="1" si="376"/>
        <v>139763.98030832445</v>
      </c>
      <c r="AB128" s="67">
        <f t="shared" ca="1" si="376"/>
        <v>166588.17711388294</v>
      </c>
      <c r="AC128" s="67">
        <f t="shared" ca="1" si="376"/>
        <v>169703.6254521606</v>
      </c>
      <c r="AD128" s="67">
        <f t="shared" ca="1" si="376"/>
        <v>172881.38275720383</v>
      </c>
      <c r="AE128" s="67">
        <f t="shared" ca="1" si="376"/>
        <v>176122.6952083479</v>
      </c>
      <c r="AF128" s="67">
        <f t="shared" ca="1" si="376"/>
        <v>179428.83390851488</v>
      </c>
      <c r="AG128" s="67">
        <f t="shared" ca="1" si="376"/>
        <v>182801.09538268525</v>
      </c>
      <c r="AH128" s="67">
        <f t="shared" ca="1" si="376"/>
        <v>186240.80208633884</v>
      </c>
      <c r="AI128" s="67">
        <f t="shared" ca="1" si="376"/>
        <v>189749.30292406565</v>
      </c>
      <c r="AJ128" s="67">
        <f t="shared" ca="1" si="376"/>
        <v>193327.9737785469</v>
      </c>
      <c r="AK128" s="67">
        <f t="shared" ca="1" si="376"/>
        <v>196978.21805011795</v>
      </c>
      <c r="AL128" s="67">
        <f t="shared" ca="1" si="376"/>
        <v>200701.46720712024</v>
      </c>
      <c r="AM128" s="67">
        <f t="shared" ca="1" si="376"/>
        <v>204499.1813472627</v>
      </c>
      <c r="AN128" s="67">
        <f t="shared" ca="1" si="376"/>
        <v>208372.84977020795</v>
      </c>
      <c r="AO128" s="67">
        <f t="shared" ca="1" si="376"/>
        <v>212323.99156161206</v>
      </c>
      <c r="AP128" s="67">
        <f t="shared" ca="1" si="376"/>
        <v>216354.15618884435</v>
      </c>
      <c r="AQ128" s="67">
        <f t="shared" ca="1" si="376"/>
        <v>220464.92410862126</v>
      </c>
      <c r="AR128" s="67">
        <f t="shared" ca="1" si="376"/>
        <v>224657.90738679358</v>
      </c>
      <c r="AS128" s="67">
        <f t="shared" ca="1" si="376"/>
        <v>228934.7503305295</v>
      </c>
      <c r="AT128" s="67">
        <f t="shared" ca="1" si="376"/>
        <v>233297.13013314002</v>
      </c>
      <c r="AU128" s="67">
        <f t="shared" ca="1" si="376"/>
        <v>237746.75753180287</v>
      </c>
      <c r="AV128" s="67">
        <f t="shared" ca="1" si="376"/>
        <v>0</v>
      </c>
    </row>
    <row r="130" spans="8:21" x14ac:dyDescent="0.2">
      <c r="H130" s="59"/>
    </row>
    <row r="132" spans="8:21" x14ac:dyDescent="0.2"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8:21" x14ac:dyDescent="0.2"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</row>
  </sheetData>
  <mergeCells count="2">
    <mergeCell ref="A2:G2"/>
    <mergeCell ref="J9:P9"/>
  </mergeCells>
  <pageMargins left="0.7" right="0.7" top="0.75" bottom="0.75" header="0.3" footer="0.3"/>
  <pageSetup paperSize="9" scale="51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Centrale 3070</vt:lpstr>
      <vt:lpstr>'Centrale 3070'!Zone_d_impression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PECCAUD</dc:creator>
  <cp:lastModifiedBy>Yves PECCAUD</cp:lastModifiedBy>
  <cp:lastPrinted>2022-04-05T09:39:32Z</cp:lastPrinted>
  <dcterms:created xsi:type="dcterms:W3CDTF">2022-03-29T12:21:32Z</dcterms:created>
  <dcterms:modified xsi:type="dcterms:W3CDTF">2022-04-10T09:04:27Z</dcterms:modified>
</cp:coreProperties>
</file>